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.1" sheetId="1" state="visible" r:id="rId2"/>
    <sheet name="2." sheetId="2" state="visible" r:id="rId3"/>
    <sheet name="2.2" sheetId="3" state="visible" r:id="rId4"/>
    <sheet name="2.2.1" sheetId="4" state="visible" r:id="rId5"/>
    <sheet name="2.3" sheetId="5" state="visible" r:id="rId6"/>
    <sheet name="2.4" sheetId="6" state="visible" r:id="rId7"/>
    <sheet name="3" sheetId="7" state="visible" r:id="rId8"/>
    <sheet name="4" sheetId="8" state="visible" r:id="rId9"/>
    <sheet name="расчёты к плану" sheetId="9" state="visible" r:id="rId10"/>
  </sheets>
  <definedNames>
    <definedName function="false" hidden="false" localSheetId="8" name="_xlnm.Print_Area" vbProcedure="false">'расчёты к плану'!$A$1:$P$181</definedName>
    <definedName function="false" hidden="false" localSheetId="8" name="_xlnm.Print_Area" vbProcedure="false">'расчёты к плану'!$A$1:$P$181</definedName>
    <definedName function="false" hidden="false" localSheetId="8" name="_xlnm.Print_Area_0" vbProcedure="false">'расчёты к плану'!$A$1:$P$181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<sst xmlns="http://schemas.openxmlformats.org/spreadsheetml/2006/main" count="684" uniqueCount="397">
  <si>
    <t xml:space="preserve">Приложение № 2</t>
  </si>
  <si>
    <t xml:space="preserve">к Порядку</t>
  </si>
  <si>
    <t xml:space="preserve">УТВЕРЖДАЮ</t>
  </si>
  <si>
    <t xml:space="preserve"> Начальник Управления образования</t>
  </si>
  <si>
    <t xml:space="preserve">(наименование должности лица, утверждающего документ)</t>
  </si>
  <si>
    <t xml:space="preserve">Муниципальное казённое учреждение Управление образования Ковдорского района</t>
  </si>
  <si>
    <t xml:space="preserve">(наименование органа, осуществляющего функции и полномочия учредителя)</t>
  </si>
  <si>
    <t xml:space="preserve">Тренина И.А.</t>
  </si>
  <si>
    <t xml:space="preserve">(подпись)</t>
  </si>
  <si>
    <t xml:space="preserve">(расшифровка подписи)</t>
  </si>
  <si>
    <t xml:space="preserve">"</t>
  </si>
  <si>
    <t xml:space="preserve">09</t>
  </si>
  <si>
    <t xml:space="preserve">января</t>
  </si>
  <si>
    <t xml:space="preserve">18</t>
  </si>
  <si>
    <t xml:space="preserve"> г.</t>
  </si>
  <si>
    <t xml:space="preserve">ПЛАН</t>
  </si>
  <si>
    <t xml:space="preserve">ФИНАНСОВО-ХОЗЯЙСТВЕННОЙ ДЕЯТЕЛЬНОСТИ НА 2018 ГОД И ПЛАНОВЫЙ ПЕРИОД 2019 И 2020 ГОДОВ</t>
  </si>
  <si>
    <t xml:space="preserve">КОДЫ</t>
  </si>
  <si>
    <t xml:space="preserve">Форма по ОКУД</t>
  </si>
  <si>
    <t xml:space="preserve">0501016</t>
  </si>
  <si>
    <t xml:space="preserve">от "</t>
  </si>
  <si>
    <t xml:space="preserve">Дата</t>
  </si>
  <si>
    <t xml:space="preserve">09.01.2018</t>
  </si>
  <si>
    <t xml:space="preserve">Муниципальное</t>
  </si>
  <si>
    <t xml:space="preserve">Муниципальное бюджетное дошкольное образовательное учреждение детский сад №14 "Солнышко"</t>
  </si>
  <si>
    <t xml:space="preserve">по ОКПО</t>
  </si>
  <si>
    <t xml:space="preserve">27943758</t>
  </si>
  <si>
    <t xml:space="preserve">учреждение (подразделение)</t>
  </si>
  <si>
    <t xml:space="preserve">ИНН</t>
  </si>
  <si>
    <t xml:space="preserve">5104004376</t>
  </si>
  <si>
    <t xml:space="preserve">КПП</t>
  </si>
  <si>
    <t xml:space="preserve">510401001</t>
  </si>
  <si>
    <t xml:space="preserve">по ОКАТО</t>
  </si>
  <si>
    <t xml:space="preserve">47203501000</t>
  </si>
  <si>
    <t xml:space="preserve">Единица измерения: руб. </t>
  </si>
  <si>
    <t xml:space="preserve">по ОКЕИ</t>
  </si>
  <si>
    <t xml:space="preserve">383</t>
  </si>
  <si>
    <t xml:space="preserve">Наименование органа, осуществляющего</t>
  </si>
  <si>
    <t xml:space="preserve">МКУ Управление образования Ковдорского района</t>
  </si>
  <si>
    <t xml:space="preserve">005</t>
  </si>
  <si>
    <t xml:space="preserve">функции и полномочия учредителя</t>
  </si>
  <si>
    <t xml:space="preserve">Глава по БК</t>
  </si>
  <si>
    <t xml:space="preserve">Юридический адрес учреждения (подразделения)</t>
  </si>
  <si>
    <t xml:space="preserve">184143 Мурманская обл., г. Ковдор, улица Кошица, дом 4а</t>
  </si>
  <si>
    <t xml:space="preserve">Адрес фактического местанахождения учреждения (подразделения)</t>
  </si>
  <si>
    <t xml:space="preserve">184143 Мурманская обл., г. Ковдор, улица Кошица, дом 4а; 184143 урманская обл., г. Ковдор, улица Баштыркова, дом 7а</t>
  </si>
  <si>
    <t xml:space="preserve">Код по реестру участников бюджетного процесса, а также юридических лиц, не являющихся участниками бюджетного процесса</t>
  </si>
  <si>
    <t xml:space="preserve">1. Сведения о деятельности учреждения (подразделения)</t>
  </si>
  <si>
    <t xml:space="preserve">1.1. Цели деятельности учреждения(подразделения):</t>
  </si>
  <si>
    <t xml:space="preserve">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образовательного процесса, осуществление дополнительных мер социальной поддержки воспитанников и работников учреждения.</t>
  </si>
  <si>
    <t xml:space="preserve">1.2. Виды деятельности  учреждения(подразделения):</t>
  </si>
  <si>
    <t xml:space="preserve">предоставление общедоступного и бесплатного дошкольного образования в общеразвивающих группах; предоставление общедоступного и бесплатного дошкольного образования для детей с общим недоразвитием речи; предоставление общедоступного и бесплатного дошкольного образования  детям-инвалидам в соответствии с индивидуальной программой реабилитации инвалида на дому.</t>
  </si>
  <si>
    <t xml:space="preserve">1.3. Перечень услуг (работ), осуществляемых в том числе на платной основе:</t>
  </si>
  <si>
    <t xml:space="preserve">Кружок "Электроник", кружок "Развивающие игры по технологии М. Монтессори", кружок "Обучение чтению"</t>
  </si>
  <si>
    <t xml:space="preserve">2. Финансовые параметры деятельности учреждения</t>
  </si>
  <si>
    <t xml:space="preserve">(подразделения)</t>
  </si>
  <si>
    <t xml:space="preserve">2.1. Показатели финансового состояния учреждения</t>
  </si>
  <si>
    <t xml:space="preserve">(подразделения) на "09" января 2018 г.</t>
  </si>
  <si>
    <t xml:space="preserve">(последнюю отчетную дату)</t>
  </si>
  <si>
    <t xml:space="preserve">Наименование показателя</t>
  </si>
  <si>
    <t xml:space="preserve">Сумма, рублей</t>
  </si>
  <si>
    <t xml:space="preserve">I. Нефинансовые активы, всего:</t>
  </si>
  <si>
    <t xml:space="preserve">из них:</t>
  </si>
  <si>
    <t xml:space="preserve">1.1. Общая балансовая стоимость недвижимого муниципального имущества, всего</t>
  </si>
  <si>
    <t xml:space="preserve">в том числе:</t>
  </si>
  <si>
    <t xml:space="preserve">1.1.1. Стоимость недвижимого имущества, закрепленного собственником имущества за муниципальным  учреждением на праве оперативного управления</t>
  </si>
  <si>
    <t xml:space="preserve">1.1.2. Стоимость недвижимого имущества, приобретенного муниципальным учреждением (подразделением) за счет выделенных собственником имущества учреждения средств</t>
  </si>
  <si>
    <t xml:space="preserve">1.1.3. Стоимость недвижимого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</si>
  <si>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 xml:space="preserve">1.1.4. Стоимость недвижимого имущества, переданного в аренду, безвозмездное пользование</t>
  </si>
  <si>
    <t xml:space="preserve">1.1.5.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</si>
  <si>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</t>
  </si>
  <si>
    <t xml:space="preserve">1.2.1. Общая балансовая стоимость особо ценного движимого имущества</t>
  </si>
  <si>
    <t xml:space="preserve">1.2.2. Стоимость иного движимого имущества, приобретенного муниципальным учреждением за счет доходов, полученных за счет бюджетных средств</t>
  </si>
  <si>
    <t xml:space="preserve"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</si>
  <si>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 xml:space="preserve">1.2.4. Стоимость движимого имущества, приобретенного учреждением за счет средств обязательного медицинского страхования</t>
  </si>
  <si>
    <t xml:space="preserve">1.2.5. Остаточная стоимость особо ценного движимого имущества</t>
  </si>
  <si>
    <t xml:space="preserve">II. Финансовые активы, всего</t>
  </si>
  <si>
    <t xml:space="preserve">2.1. Денежные средства учреждения, всего</t>
  </si>
  <si>
    <t xml:space="preserve">2.1.1. Денежные средства учреждения на счетах</t>
  </si>
  <si>
    <t xml:space="preserve">2.1.2. Денежные средства учреждения, размещенные на депозиты в кредитной организации</t>
  </si>
  <si>
    <t xml:space="preserve">2.2. Иные финансовые инструменты</t>
  </si>
  <si>
    <t xml:space="preserve">2.3. Дебиторская задолженность по доходам, полученным за счет средств местного бюджета, всего</t>
  </si>
  <si>
    <t xml:space="preserve">2.4. Дебиторская задолженность по расходам, всего</t>
  </si>
  <si>
    <t xml:space="preserve">2.4.1. Дебиторская задолженность по выданным авансам, полученным за счет средств местного бюджета</t>
  </si>
  <si>
    <t xml:space="preserve">2.4.2. Дебиторская задолженность по выданным авансам за счет доходов, полученных от платной и иной приносящей доход деятельности</t>
  </si>
  <si>
    <t xml:space="preserve">III. Обязательства, всего</t>
  </si>
  <si>
    <t xml:space="preserve">3.1. Долговые обязательства</t>
  </si>
  <si>
    <t xml:space="preserve">3.2. Кредиторская задолженность:</t>
  </si>
  <si>
    <t xml:space="preserve">3.2.1. Кредиторская задолженность по принятым обязательствам за счет средств местного бюджета, всего:</t>
  </si>
  <si>
    <t xml:space="preserve">по оплате труда</t>
  </si>
  <si>
    <t xml:space="preserve">по начислениям на выплаты по оплате труда</t>
  </si>
  <si>
    <t xml:space="preserve">по социальным и иным выплатам населению</t>
  </si>
  <si>
    <t xml:space="preserve">по расходам на закупку товаров, работ, услуг</t>
  </si>
  <si>
    <t xml:space="preserve">по уплате налогов, сборов и иных платежей</t>
  </si>
  <si>
    <t xml:space="preserve">по прочим расходам</t>
  </si>
  <si>
    <t xml:space="preserve"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</si>
  <si>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3.2.4. Просроченная кредиторская задолженность, всего</t>
  </si>
  <si>
    <t xml:space="preserve">2.2. Показатели по поступлениям и выплатам учреждения</t>
  </si>
  <si>
    <t xml:space="preserve">(подразделения)* на "09" января 2018 г.</t>
  </si>
  <si>
    <t xml:space="preserve">Код строки</t>
  </si>
  <si>
    <t xml:space="preserve">Код по бюджетной классификации РФ</t>
  </si>
  <si>
    <t xml:space="preserve">Объем финансового обеспечения, руб. (с точностью до двух знаков после запятой - 0,00)</t>
  </si>
  <si>
    <t xml:space="preserve">Всего</t>
  </si>
  <si>
    <t xml:space="preserve">Субсидия на финансовое обеспечение выполнения государственного задания</t>
  </si>
  <si>
    <t xml:space="preserve">Субсидии, предоставляемые в соответствии с абзацем вторым пункта 1 статьи 78.1 БК РФ</t>
  </si>
  <si>
    <t xml:space="preserve">Субсидии на осуществление капитальных вложений</t>
  </si>
  <si>
    <t xml:space="preserve">Средства обязательного медицинского страхования</t>
  </si>
  <si>
    <t xml:space="preserve">Поступления от оказания услуг (выполнения работ) на платной основе и от иной приносящей доход деятельности</t>
  </si>
  <si>
    <t xml:space="preserve">всего</t>
  </si>
  <si>
    <t xml:space="preserve">из них гранты</t>
  </si>
  <si>
    <t xml:space="preserve">Поступления от доходов, всего:</t>
  </si>
  <si>
    <t xml:space="preserve">х</t>
  </si>
  <si>
    <t xml:space="preserve">Доходы от собственности</t>
  </si>
  <si>
    <t xml:space="preserve">Доходы от оказания услуг, работ</t>
  </si>
  <si>
    <t xml:space="preserve">Услуга N 1 (родительская плата)</t>
  </si>
  <si>
    <t xml:space="preserve">Услуга N 2 (предпринимательская деятельность)</t>
  </si>
  <si>
    <t xml:space="preserve">Услуга N 2 (благотворительность)</t>
  </si>
  <si>
    <t xml:space="preserve">На выполнение муниципального задания</t>
  </si>
  <si>
    <t xml:space="preserve">Доходы от штрафов, пеней, иных сумм принудительного изъятия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</si>
  <si>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</si>
  <si>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Иные субсидии, предоставленные из бюджета</t>
  </si>
  <si>
    <t xml:space="preserve">Прочие доходы</t>
  </si>
  <si>
    <t xml:space="preserve">Доходы от операций с активами</t>
  </si>
  <si>
    <t xml:space="preserve">Услуга N 1/работа</t>
  </si>
  <si>
    <t xml:space="preserve">Услуга N 2/работа</t>
  </si>
  <si>
    <t xml:space="preserve">Выплаты по расходам, всего:</t>
  </si>
  <si>
    <t xml:space="preserve">в том числе на:</t>
  </si>
  <si>
    <t xml:space="preserve">Выплаты персоналу, всего:</t>
  </si>
  <si>
    <t xml:space="preserve">оплата труда и начисления на выплаты по оплате труда</t>
  </si>
  <si>
    <t xml:space="preserve">Прочие выплаты</t>
  </si>
  <si>
    <t xml:space="preserve">Социальные и иные выплаты населению, всего</t>
  </si>
  <si>
    <t xml:space="preserve">Уплата налогов, сборов и иных платежей, всего</t>
  </si>
  <si>
    <t xml:space="preserve">Исполнение судебных актов РФ </t>
  </si>
  <si>
    <t xml:space="preserve">Уплата  налога на имущество</t>
  </si>
  <si>
    <t xml:space="preserve">  Уплата иных платежей</t>
  </si>
  <si>
    <t xml:space="preserve">Безвозмездные перечисления организациям</t>
  </si>
  <si>
    <t xml:space="preserve">Прочие расходы (кроме расходов на закупку товаров, работ, услуг)</t>
  </si>
  <si>
    <t xml:space="preserve">Расходы на закупку товаров, работ, услуг, всего</t>
  </si>
  <si>
    <t xml:space="preserve">Поступления финансовых активов, всего:</t>
  </si>
  <si>
    <t xml:space="preserve">Увеличение остатков средств</t>
  </si>
  <si>
    <t xml:space="preserve">Прочие поступления</t>
  </si>
  <si>
    <t xml:space="preserve">Выбытие финансовых активов, всего</t>
  </si>
  <si>
    <t xml:space="preserve">Уменьшение остатков средств</t>
  </si>
  <si>
    <t xml:space="preserve">Прочие выбытия</t>
  </si>
  <si>
    <t xml:space="preserve">Остаток средств на начало года</t>
  </si>
  <si>
    <t xml:space="preserve">Остаток средств на конец года</t>
  </si>
  <si>
    <t xml:space="preserve">2.2.1. Показатели выплат по расходам на закупку товаров,</t>
  </si>
  <si>
    <t xml:space="preserve">работ, услуг учреждения (подразделения)*</t>
  </si>
  <si>
    <t xml:space="preserve">на "09" января 2018 г.</t>
  </si>
  <si>
    <t xml:space="preserve">Год начала закупки</t>
  </si>
  <si>
    <t xml:space="preserve">Сумма выплат по расходам на закупку товаров, работ и услуг, руб. (с точностью до двух знаков после запятой - 0,00)</t>
  </si>
  <si>
    <t xml:space="preserve">Всего на закупки</t>
  </si>
  <si>
    <t xml:space="preserve"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</si>
  <si>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 xml:space="preserve">в соответствии с Федеральным законом от 18 июля 2011 г. N 223-ФЗ "О закупках товаров, работ, услуг отдельными видами юридических лиц"</t>
  </si>
  <si>
    <t xml:space="preserve">На 2018 г. очередной финансовый год</t>
  </si>
  <si>
    <t xml:space="preserve">На 2019 г. 1-й год планового периода</t>
  </si>
  <si>
    <t xml:space="preserve">На 2020 г. 2-й год планового периода</t>
  </si>
  <si>
    <t xml:space="preserve">Выплаты по расходам на закупку товаров, работ, услуг, всего:</t>
  </si>
  <si>
    <t xml:space="preserve">на оплату контрактов, заключенных до начала очередного финансового года</t>
  </si>
  <si>
    <t xml:space="preserve">на закупку товаров работ, услуг по году начала закупки</t>
  </si>
  <si>
    <t xml:space="preserve">2.3. Сведения о средствах, поступающих во временное</t>
  </si>
  <si>
    <t xml:space="preserve">распоряжение учреждения (подразделения) *</t>
  </si>
  <si>
    <t xml:space="preserve">(очередной финансовый год)</t>
  </si>
  <si>
    <t xml:space="preserve">Сумма (руб., с точностью до двух знаков после запятой - 0,00)</t>
  </si>
  <si>
    <t xml:space="preserve">Поступление</t>
  </si>
  <si>
    <t xml:space="preserve">Выбытие</t>
  </si>
  <si>
    <t xml:space="preserve">2.4. Справочная информация</t>
  </si>
  <si>
    <t xml:space="preserve">Объем публичных обязательств, всего:</t>
  </si>
  <si>
    <t xml:space="preserve"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</si>
  <si>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 xml:space="preserve">Объем средств, поступивших во временное распоряжение, всего:</t>
  </si>
  <si>
    <t xml:space="preserve">3. Сведения и показатели об использовании ресурсов</t>
  </si>
  <si>
    <t xml:space="preserve">учреждения (подразделения)</t>
  </si>
  <si>
    <t xml:space="preserve">Единица измерения</t>
  </si>
  <si>
    <t xml:space="preserve">за 2016 г. отчетный финансовый год</t>
  </si>
  <si>
    <t xml:space="preserve">за 2017 г. текущий финансовый год</t>
  </si>
  <si>
    <t xml:space="preserve">на 2018 г. очередной финансовый год</t>
  </si>
  <si>
    <t xml:space="preserve">на 2019 г. 1-й год планового периода</t>
  </si>
  <si>
    <t xml:space="preserve">на 2020 г.   2-й год планового периода</t>
  </si>
  <si>
    <t xml:space="preserve">1. Сведения об уровне оплаты труда работников учреждения (подразделения)</t>
  </si>
  <si>
    <t xml:space="preserve">1.1. Фонд оплаты труда, всего</t>
  </si>
  <si>
    <t xml:space="preserve">тыс. руб.</t>
  </si>
  <si>
    <t xml:space="preserve">из них: выплаты стимулирующего характера</t>
  </si>
  <si>
    <t xml:space="preserve">1.1.1. Фонд оплаты труда руководителей учреждения (подразделения) и их заместителей</t>
  </si>
  <si>
    <t xml:space="preserve">1.1.2. Фонд оплаты труда прочих работников учреждения (подразделения)</t>
  </si>
  <si>
    <t xml:space="preserve">1.2. Фонд оплаты труда отдельных категорий работников бюджетной сферы, повышение оплаты труда которых предусмотрено указами Президента РФ, всего</t>
  </si>
  <si>
    <t xml:space="preserve">в том числе по категориям работников:</t>
  </si>
  <si>
    <t xml:space="preserve">педагоги</t>
  </si>
  <si>
    <t xml:space="preserve">воспитатели</t>
  </si>
  <si>
    <t xml:space="preserve">мед.персонал</t>
  </si>
  <si>
    <t xml:space="preserve">врачи и провизоры</t>
  </si>
  <si>
    <t xml:space="preserve">1.3. Среднесписочная численность работников учреждения (подразделения)</t>
  </si>
  <si>
    <t xml:space="preserve">чел.</t>
  </si>
  <si>
    <t xml:space="preserve">1.3.1. Среднесписочная численность руководителей учреждения (подразделения) и их заместителей</t>
  </si>
  <si>
    <t xml:space="preserve">1.3.2. Среднесписочная численность прочих работников учреждения (подразделения)</t>
  </si>
  <si>
    <t xml:space="preserve">1.4. Среднесписочная численность работников учреждения (подразделения), с которыми заключены эффективные контракты</t>
  </si>
  <si>
    <t xml:space="preserve">1.4.1. Среднесписочная численность руководителей учреждения (подразделения) и их заместителей, с которыми заключены эффективные контракты</t>
  </si>
  <si>
    <t xml:space="preserve">1.4.2. Среднесписочная численность прочих работников учреждения (подразделения), с которыми заключены эффективные контракты</t>
  </si>
  <si>
    <t xml:space="preserve">1.5. Среднесписочная численность отдельных категорий работников бюджетной сферы, повышение оплаты труда которых предусмотрено указами Президента РФ, всего</t>
  </si>
  <si>
    <t xml:space="preserve"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</si>
  <si>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руб.</t>
  </si>
  <si>
    <t xml:space="preserve">средний медицинский персонал</t>
  </si>
  <si>
    <t xml:space="preserve">1.7. Средняя заработная плата, сложившаяся/прогнозируемая в отчетном периоде</t>
  </si>
  <si>
    <t xml:space="preserve">в том числе по категориям работников, повышение оплаты труда которых предусмотрено указами Президента РФ</t>
  </si>
  <si>
    <t xml:space="preserve">1.8. Отношение средней заработной платы руководителей учреждения (подразделения) и их заместителей к средней заработной плате работников учреждения (подразделения)</t>
  </si>
  <si>
    <t xml:space="preserve">%</t>
  </si>
  <si>
    <t xml:space="preserve">1.9. Отношение средней заработной платы, сложившейся/прогнозируемой в отчетном периоде, к средней заработной плате, необходимой для реализации указов Президента РФ</t>
  </si>
  <si>
    <t xml:space="preserve">2. Сведения об использовании имущества учреждения (подразделения)</t>
  </si>
  <si>
    <t xml:space="preserve">2.1. Общая площадь объектов недвижимого имущества, закрепленная за учреждением (подразделением)</t>
  </si>
  <si>
    <t xml:space="preserve">м2</t>
  </si>
  <si>
    <t xml:space="preserve">2.1.1. Площадь недвижимого имущества в безвозмездном пользовании, всего</t>
  </si>
  <si>
    <t xml:space="preserve">2.1.2. Площадь недвижимого имущества в безвозмездном пользовании, не используемая для выполнения муниципального задания</t>
  </si>
  <si>
    <t xml:space="preserve">2.1.3. Площадь недвижимого имущества, переданная в аренду</t>
  </si>
  <si>
    <t xml:space="preserve">2.2. Затраты на содержание имущества учреждения (подразделения)</t>
  </si>
  <si>
    <t xml:space="preserve">2.2.1. Затраты на содержание имущества учреждения (подразделения), не используемого для выполнения государственного задания</t>
  </si>
  <si>
    <t xml:space="preserve">2.3. Коэффициент износа основных средств (отношение величины износа основных средств на конец отчетного периода к стоимости основных средств учреждения на конец отчетного периода)</t>
  </si>
  <si>
    <t xml:space="preserve">ед.</t>
  </si>
  <si>
    <t xml:space="preserve">2.4. Коэффициент обновления основных средств (отношение стоимости основных средств, поступивших за отчетный период, к общей стоимости основных средств учреждения на конец отчетного периода)</t>
  </si>
  <si>
    <t xml:space="preserve"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</si>
  <si>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 xml:space="preserve">3. Показатели, характеризующие объем и качество оказываемой услуги</t>
  </si>
  <si>
    <t xml:space="preserve">3.1. Общее количество муниципальных услуг, оказываемых учреждением (подразделением)</t>
  </si>
  <si>
    <t xml:space="preserve">3.1.1. Реализация основных общеобразовательных программ дошкольного образования</t>
  </si>
  <si>
    <t xml:space="preserve">4. Показатели открытости и прозрачности деятельности</t>
  </si>
  <si>
    <t xml:space="preserve">4.1. Обеспечено размещение (актуализация) сведений об учреждении (подразделении) на официальном сайте в сети Интернет www.bus.gov.ru</t>
  </si>
  <si>
    <t xml:space="preserve">да - 1/нет - 0</t>
  </si>
  <si>
    <t xml:space="preserve">4.2. Обеспечено размещение в сети Интернет информации о результатах деятельности учреждения (подразделения) за отчетный год</t>
  </si>
  <si>
    <t xml:space="preserve">да - 1/нет - 1</t>
  </si>
  <si>
    <t xml:space="preserve">4. Перечень мероприятий по повышению эффективности</t>
  </si>
  <si>
    <t xml:space="preserve">деятельности учреждения (подразделения)</t>
  </si>
  <si>
    <t xml:space="preserve">Наименование мероприятия</t>
  </si>
  <si>
    <t xml:space="preserve">Сроки проведения</t>
  </si>
  <si>
    <t xml:space="preserve">Ожидаемый результат реализации</t>
  </si>
  <si>
    <t xml:space="preserve">Затраты, необходимые на проведение мероприятия, тыс. руб.</t>
  </si>
  <si>
    <t xml:space="preserve">1. Повышение эффективности управления и кадрового потенциала учреждения (подразделения)</t>
  </si>
  <si>
    <t xml:space="preserve">2. Повышение эффективности управления муниципальной  собственностью</t>
  </si>
  <si>
    <t xml:space="preserve">3. Повышение качества предоставления муниципальных услуг</t>
  </si>
  <si>
    <t xml:space="preserve">4. Направления оптимизации расходов учреждения (подразделения)</t>
  </si>
  <si>
    <t xml:space="preserve">Итого:</t>
  </si>
  <si>
    <t xml:space="preserve">Врио руководителя финансово-экономической
службы учреждения (подразделения)                                    </t>
  </si>
  <si>
    <t xml:space="preserve">О.В. Зименкова</t>
  </si>
  <si>
    <t xml:space="preserve">(расшифровка подиси)</t>
  </si>
  <si>
    <t xml:space="preserve">Исполнитель </t>
  </si>
  <si>
    <t xml:space="preserve">Курдаченкова Е.А.</t>
  </si>
  <si>
    <t xml:space="preserve">тел. 8(815-35)7-10-31</t>
  </si>
  <si>
    <t xml:space="preserve">Расчёты (обоснования) к плану финансово-хозяйственной деятельности государственного (муниципального) учреждения</t>
  </si>
  <si>
    <t xml:space="preserve">1. Расчёты (обоснования) выплат персоналу (строка 210)</t>
  </si>
  <si>
    <r>
      <rPr>
        <sz val="11"/>
        <color rgb="FF000000"/>
        <rFont val="Times New Roman"/>
        <family val="1"/>
        <charset val="204"/>
      </rPr>
      <t xml:space="preserve">Код видов расходов </t>
    </r>
    <r>
      <rPr>
        <u val="single"/>
        <sz val="11"/>
        <color rgb="FF000000"/>
        <rFont val="Times New Roman"/>
        <family val="1"/>
        <charset val="204"/>
      </rPr>
      <t xml:space="preserve">100</t>
    </r>
  </si>
  <si>
    <r>
      <rPr>
        <sz val="11"/>
        <color rgb="FF000000"/>
        <rFont val="Times New Roman"/>
        <family val="1"/>
        <charset val="204"/>
      </rPr>
      <t xml:space="preserve">Источник финансового обеспечения: </t>
    </r>
    <r>
      <rPr>
        <u val="single"/>
        <sz val="11"/>
        <color rgb="FF000000"/>
        <rFont val="Times New Roman"/>
        <family val="1"/>
        <charset val="204"/>
      </rPr>
      <t xml:space="preserve">субсидия на финансовое обеспечение выполнения государственного задания</t>
    </r>
  </si>
  <si>
    <t xml:space="preserve">1.1. Расчёты (обоснования) расходов на оплату труда</t>
  </si>
  <si>
    <t xml:space="preserve">№ п/п</t>
  </si>
  <si>
    <t xml:space="preserve">Должность, группа должностей</t>
  </si>
  <si>
    <t xml:space="preserve">Установленная численность, единиц</t>
  </si>
  <si>
    <t xml:space="preserve">Среднемесячный размер оплаты труда на одного работника, руб.</t>
  </si>
  <si>
    <t xml:space="preserve">Ежемесячная надбавка к должностому окладу,%</t>
  </si>
  <si>
    <t xml:space="preserve">Районный коэффициент</t>
  </si>
  <si>
    <t xml:space="preserve">Фонд оплаты труда в год, руб. (гр.3хгр.4х(1+гр.8/100)хгр.9х12)</t>
  </si>
  <si>
    <t xml:space="preserve">Материальная помощь</t>
  </si>
  <si>
    <t xml:space="preserve">Итого</t>
  </si>
  <si>
    <t xml:space="preserve">по должностому окладу </t>
  </si>
  <si>
    <t xml:space="preserve">по выплатам компенсационного характера</t>
  </si>
  <si>
    <t xml:space="preserve">по выплатам стимулирующего характера</t>
  </si>
  <si>
    <t xml:space="preserve">Заведующая</t>
  </si>
  <si>
    <t xml:space="preserve">Заместитель заведующей по ОВиАР</t>
  </si>
  <si>
    <t xml:space="preserve">Инструктор по физической культуре</t>
  </si>
  <si>
    <t xml:space="preserve">Старший воспитатель</t>
  </si>
  <si>
    <t xml:space="preserve">Воспитатель</t>
  </si>
  <si>
    <t xml:space="preserve">Учитель-логопед</t>
  </si>
  <si>
    <t xml:space="preserve">Учитель-дефектолог</t>
  </si>
  <si>
    <t xml:space="preserve">Педагог-психолог</t>
  </si>
  <si>
    <t xml:space="preserve">Музыкальный руководитель</t>
  </si>
  <si>
    <t xml:space="preserve">Социальный педагог</t>
  </si>
  <si>
    <t xml:space="preserve">Младший воспитатель</t>
  </si>
  <si>
    <t xml:space="preserve">Старшая медсестра</t>
  </si>
  <si>
    <t xml:space="preserve">Медсестра</t>
  </si>
  <si>
    <t xml:space="preserve">Делопроизводитель</t>
  </si>
  <si>
    <t xml:space="preserve">Начальник хозяйственного отдела</t>
  </si>
  <si>
    <t xml:space="preserve">Повар</t>
  </si>
  <si>
    <t xml:space="preserve">Кухонный рабочий</t>
  </si>
  <si>
    <t xml:space="preserve">Машинист по стирке белья</t>
  </si>
  <si>
    <t xml:space="preserve">Рабочий по комплексному обслуживанию и ремонту здания</t>
  </si>
  <si>
    <t xml:space="preserve">Дворник</t>
  </si>
  <si>
    <t xml:space="preserve">Кастелянша</t>
  </si>
  <si>
    <t xml:space="preserve">Сторож</t>
  </si>
  <si>
    <t xml:space="preserve">Уборщик служебных помещений</t>
  </si>
  <si>
    <t xml:space="preserve">Кладовщик</t>
  </si>
  <si>
    <t xml:space="preserve">Техник</t>
  </si>
  <si>
    <t xml:space="preserve">Заведующая медицинским блоком</t>
  </si>
  <si>
    <t xml:space="preserve">1.2. Расчёты (обоснования) выплат персоналу при направлении в служебные командировки</t>
  </si>
  <si>
    <t xml:space="preserve">№ п/п </t>
  </si>
  <si>
    <t xml:space="preserve">Наименование расходов </t>
  </si>
  <si>
    <t xml:space="preserve">Средний размер выплаты на одного работника в день, руб.</t>
  </si>
  <si>
    <t xml:space="preserve">Количество работников, чел.</t>
  </si>
  <si>
    <t xml:space="preserve">Количество дней </t>
  </si>
  <si>
    <t xml:space="preserve">Сумма, руб. (гр.3хгр.4хгр.5)</t>
  </si>
  <si>
    <t xml:space="preserve">Командировочные расходы (курсы повышения квалификации)</t>
  </si>
  <si>
    <t xml:space="preserve">Суточные</t>
  </si>
  <si>
    <t xml:space="preserve">Проезд</t>
  </si>
  <si>
    <t xml:space="preserve">1.4. Расчёты (обоснования) страховых взносов на обязательное страхование в Пенсионный фонд РФ, в Фонд социального страхования РФ, в Федеральный фонд обязательного медицинского страхования</t>
  </si>
  <si>
    <t xml:space="preserve">N п/п</t>
  </si>
  <si>
    <t xml:space="preserve">Наименование государственного внебюджетного фонда</t>
  </si>
  <si>
    <t xml:space="preserve">Размер базы для начисления страховых взносов, руб.</t>
  </si>
  <si>
    <t xml:space="preserve">Сумма взноса, руб.</t>
  </si>
  <si>
    <t xml:space="preserve">Страховые взносы в Пенсионный фонд Российской Федерации, всего</t>
  </si>
  <si>
    <t xml:space="preserve">x</t>
  </si>
  <si>
    <t xml:space="preserve">1.1.</t>
  </si>
  <si>
    <t xml:space="preserve">по ставке 22,0%</t>
  </si>
  <si>
    <t xml:space="preserve">1.2.</t>
  </si>
  <si>
    <t xml:space="preserve">по ставке 10,0%</t>
  </si>
  <si>
    <t xml:space="preserve">-</t>
  </si>
  <si>
    <t xml:space="preserve">1.3.</t>
  </si>
  <si>
    <t xml:space="preserve">с применением пониженных тарифов взносов в Пенсионный фонд Российской Федерации для отдельных категорий плательщиков</t>
  </si>
  <si>
    <t xml:space="preserve">Страховые взносы в Фонд социального страхования Российской Федерации, всего</t>
  </si>
  <si>
    <t xml:space="preserve">2.1.</t>
  </si>
  <si>
    <t xml:space="preserve">обязательное социальное страхование на случай временной нетрудоспособности и в связи с материнством по ставке 2,9%</t>
  </si>
  <si>
    <t xml:space="preserve">2.2.</t>
  </si>
  <si>
    <t xml:space="preserve">с применением ставки взносов в Фонд социального страхования Российской Федерации по ставке 0,0%</t>
  </si>
  <si>
    <t xml:space="preserve">2.3.</t>
  </si>
  <si>
    <t xml:space="preserve">обязательное социальное страхование от несчастных случаев на производстве и профессиональных заболеваний по ставке 0,2%</t>
  </si>
  <si>
    <t xml:space="preserve">2.4.</t>
  </si>
  <si>
    <t xml:space="preserve">обязательное социальное страхование от несчастных случаев на производстве и профессиональных заболеваний по ставке 0,_% &lt;*&gt;</t>
  </si>
  <si>
    <t xml:space="preserve">2.5.</t>
  </si>
  <si>
    <t xml:space="preserve">Страховые взносы в Федеральный фонд обязательного медицинского страхования, всего (по ставке 5,1%)</t>
  </si>
  <si>
    <t xml:space="preserve">6. Расчёт (обоснование) расходов на закупку товаров, работ, услуг (строка 260)</t>
  </si>
  <si>
    <r>
      <rPr>
        <sz val="11"/>
        <color rgb="FF000000"/>
        <rFont val="Times New Roman"/>
        <family val="1"/>
        <charset val="204"/>
      </rPr>
      <t xml:space="preserve">Код видов расходов </t>
    </r>
    <r>
      <rPr>
        <u val="single"/>
        <sz val="11"/>
        <color rgb="FF000000"/>
        <rFont val="Times New Roman"/>
        <family val="1"/>
        <charset val="204"/>
      </rPr>
      <t xml:space="preserve">244</t>
    </r>
  </si>
  <si>
    <t xml:space="preserve">6.1. Расчёт (обоснование) расходов на оплату услуг связи</t>
  </si>
  <si>
    <t xml:space="preserve">Наименование расходов</t>
  </si>
  <si>
    <t xml:space="preserve">Количество номеров</t>
  </si>
  <si>
    <t xml:space="preserve">Количество платежей в год</t>
  </si>
  <si>
    <t xml:space="preserve">Стоимость за единицу, руб.</t>
  </si>
  <si>
    <t xml:space="preserve">Сумма, руб. (гр.3 х гр.4 х гр.5)</t>
  </si>
  <si>
    <t xml:space="preserve">Внутризоновые соединения</t>
  </si>
  <si>
    <t xml:space="preserve">Местные соединения</t>
  </si>
  <si>
    <t xml:space="preserve">Предоставление абонентской линии</t>
  </si>
  <si>
    <t xml:space="preserve">Услуги междугородней связи</t>
  </si>
  <si>
    <t xml:space="preserve">Выделенный доступ (Трафик Интернет)</t>
  </si>
  <si>
    <t xml:space="preserve">6.3. Расчёт (обоснование) расходов на оплату коммунальных услуг</t>
  </si>
  <si>
    <t xml:space="preserve">Размер потребления ресурсов</t>
  </si>
  <si>
    <t xml:space="preserve">Тариф (с учетом НДС), руб.</t>
  </si>
  <si>
    <t xml:space="preserve">Индексация, %</t>
  </si>
  <si>
    <t xml:space="preserve">Теплоэнергия</t>
  </si>
  <si>
    <t xml:space="preserve">Электроэнегрия</t>
  </si>
  <si>
    <t xml:space="preserve">Горячая вода</t>
  </si>
  <si>
    <t xml:space="preserve">Питьевая вода</t>
  </si>
  <si>
    <t xml:space="preserve">Сточная вода</t>
  </si>
  <si>
    <t xml:space="preserve">6.5. Расчёт (обоснование) расходов на оплату работ, услуг по содержанию имущества</t>
  </si>
  <si>
    <t xml:space="preserve">Объект </t>
  </si>
  <si>
    <t xml:space="preserve">Количество работ (услуг)</t>
  </si>
  <si>
    <t xml:space="preserve">Стоимость работ (услуг), руб.</t>
  </si>
  <si>
    <t xml:space="preserve">Вывоз ТБО</t>
  </si>
  <si>
    <t xml:space="preserve">здание</t>
  </si>
  <si>
    <t xml:space="preserve">Уборка снега</t>
  </si>
  <si>
    <t xml:space="preserve">Дезинсекция, дезинфекция вещей</t>
  </si>
  <si>
    <t xml:space="preserve">Зарядка огнетушителей</t>
  </si>
  <si>
    <t xml:space="preserve">Централизованное обслуживание средств пожарной сигнализации и речевого оповещения</t>
  </si>
  <si>
    <t xml:space="preserve">Оказание охранных услуг</t>
  </si>
  <si>
    <t xml:space="preserve">Техническое обслуживание пожарной сигнализации</t>
  </si>
  <si>
    <t xml:space="preserve">Промывка и опрессовка</t>
  </si>
  <si>
    <t xml:space="preserve">Поверка лестниц</t>
  </si>
  <si>
    <t xml:space="preserve">6.6. Расчёт (обоснование) расходов на оплату прочих работ, услуг</t>
  </si>
  <si>
    <t xml:space="preserve">Количество договоров</t>
  </si>
  <si>
    <t xml:space="preserve">Стоимость услуги, руб.</t>
  </si>
  <si>
    <t xml:space="preserve">Приобретение лицензии на программное обеспечение</t>
  </si>
  <si>
    <t xml:space="preserve">Медицинский осмотр работников</t>
  </si>
  <si>
    <t xml:space="preserve">Вызов наряда охраны с помощью кнопки тревожной сигнализации</t>
  </si>
  <si>
    <t xml:space="preserve">Монтажные работы</t>
  </si>
  <si>
    <t xml:space="preserve">Проживание</t>
  </si>
  <si>
    <t xml:space="preserve">6.7. Расчёт (обоснование) расходов на приобретение основных средств, материальных запасов</t>
  </si>
  <si>
    <t xml:space="preserve">Количество </t>
  </si>
  <si>
    <t xml:space="preserve">Сумма, руб. (гр. 2 х гр. 3)</t>
  </si>
  <si>
    <t xml:space="preserve">Приобретение моющих средств</t>
  </si>
  <si>
    <t xml:space="preserve">Приобретение медикаментов</t>
  </si>
  <si>
    <t xml:space="preserve">Приобретение игрушек</t>
  </si>
  <si>
    <t xml:space="preserve">Приобретение мебели</t>
  </si>
  <si>
    <t xml:space="preserve">Приобретение канцелярских товаров</t>
  </si>
  <si>
    <t xml:space="preserve">Приобретение учебно-наглядных пособий</t>
  </si>
  <si>
    <t xml:space="preserve">Расчёты (обоснования) к плану финансово-хозяйственной деятельности государственного (муниципального) учреждения (иные субсидии, предоставленные из бюджета)</t>
  </si>
  <si>
    <t xml:space="preserve">1.4. Расчёты (обоснования) выплат компенсационного характера персоналу учреждений, не включаемых в фонд оплаты труда (212)</t>
  </si>
  <si>
    <r>
      <rPr>
        <sz val="11"/>
        <color rgb="FF000000"/>
        <rFont val="Times New Roman"/>
        <family val="1"/>
        <charset val="204"/>
      </rPr>
      <t xml:space="preserve">Код видов расходов  </t>
    </r>
    <r>
      <rPr>
        <u val="single"/>
        <sz val="11"/>
        <color rgb="FF000000"/>
        <rFont val="Times New Roman"/>
        <family val="1"/>
        <charset val="204"/>
      </rPr>
      <t xml:space="preserve">112</t>
    </r>
  </si>
  <si>
    <r>
      <rPr>
        <sz val="11"/>
        <color rgb="FF000000"/>
        <rFont val="Times New Roman"/>
        <family val="1"/>
        <charset val="204"/>
      </rPr>
      <t xml:space="preserve">Источник финансового обеспечения: </t>
    </r>
    <r>
      <rPr>
        <u val="single"/>
        <sz val="11"/>
        <color rgb="FF000000"/>
        <rFont val="Times New Roman"/>
        <family val="1"/>
        <charset val="204"/>
      </rPr>
      <t xml:space="preserve">субидия бюджетным учреждениям на иные цели</t>
    </r>
  </si>
  <si>
    <t xml:space="preserve">Средний размер выплаты на одного работника, руб.</t>
  </si>
  <si>
    <t xml:space="preserve">Количество выплат в год на одного работника</t>
  </si>
  <si>
    <t xml:space="preserve">Сумма, руб. (гр. 3 х гр. 4 х гр. 5)</t>
  </si>
  <si>
    <t xml:space="preserve">Компенсация расходов на оплату стоимости проезда и провоза багажа к месту использования отпуска и обратно</t>
  </si>
  <si>
    <t xml:space="preserve">Задолженность прошлых лет (командировочные, платные медосмотры)</t>
  </si>
  <si>
    <t xml:space="preserve">3. Расчёт (обоснование) расходов на уплату налогов, сборов и иных платежей (230)</t>
  </si>
  <si>
    <r>
      <rPr>
        <sz val="11"/>
        <color rgb="FF000000"/>
        <rFont val="Times New Roman"/>
        <family val="1"/>
        <charset val="204"/>
      </rPr>
      <t xml:space="preserve">Код видов расходов  </t>
    </r>
    <r>
      <rPr>
        <u val="single"/>
        <sz val="11"/>
        <color rgb="FF000000"/>
        <rFont val="Times New Roman"/>
        <family val="1"/>
        <charset val="204"/>
      </rPr>
      <t xml:space="preserve">850</t>
    </r>
  </si>
  <si>
    <r>
      <rPr>
        <sz val="11"/>
        <color rgb="FF000000"/>
        <rFont val="Times New Roman"/>
        <family val="1"/>
        <charset val="204"/>
      </rPr>
      <t xml:space="preserve">Источник финансового обеспечения:</t>
    </r>
    <r>
      <rPr>
        <u val="single"/>
        <sz val="11"/>
        <color rgb="FF000000"/>
        <rFont val="Times New Roman"/>
        <family val="1"/>
        <charset val="204"/>
      </rPr>
      <t xml:space="preserve"> субсидия бюджетным учреждениям на иные цели</t>
    </r>
  </si>
  <si>
    <t xml:space="preserve">Налоговая база, руб.</t>
  </si>
  <si>
    <t xml:space="preserve">Ставка налога, %</t>
  </si>
  <si>
    <t xml:space="preserve">Сумма исчисленного налога, подлежащего уплате, руб. (гр. 3 x гр. 4 / 100)</t>
  </si>
  <si>
    <t xml:space="preserve">Налог на имущество</t>
  </si>
  <si>
    <t xml:space="preserve">Кредиторская задолженность по пеням и штрафам во внебюджетные фонды</t>
  </si>
  <si>
    <t xml:space="preserve">6. Расчёт (обоснование) расходов на закупку товаров, работ, услуг  (260)</t>
  </si>
  <si>
    <r>
      <rPr>
        <sz val="11"/>
        <color rgb="FF000000"/>
        <rFont val="Times New Roman"/>
        <family val="1"/>
        <charset val="204"/>
      </rPr>
      <t xml:space="preserve">Код видов расходов </t>
    </r>
    <r>
      <rPr>
        <u val="single"/>
        <sz val="11"/>
        <color rgb="FF000000"/>
        <rFont val="Times New Roman"/>
        <family val="1"/>
        <charset val="204"/>
      </rPr>
      <t xml:space="preserve"> 244</t>
    </r>
  </si>
  <si>
    <t xml:space="preserve">Расходы на обеспечение деятельности</t>
  </si>
  <si>
    <t xml:space="preserve">Расходы на погашение кредиторской задолженности в соответствии с соглашениями реструктуризации  (за исключением задолженности по пеням и штрафам во внебюджетные фонды) </t>
  </si>
  <si>
    <t xml:space="preserve">Исполнитель</t>
  </si>
  <si>
    <t xml:space="preserve">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</si>
</sst>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0.0"/>
    <numFmt numFmtId="169" formatCode="0.00"/>
  </numFmts>
  <fonts count="2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2"/>
      <name val="Times New Roman"/>
      <family val="1"/>
      <charset val="204"/>
    </font>
    <font>
      <sz val="7"/>
      <name val="Arial"/>
      <family val="2"/>
      <charset val="204"/>
    </font>
    <font>
      <sz val="6.5"/>
      <name val="Arial"/>
      <family val="2"/>
      <charset val="204"/>
    </font>
    <font>
      <sz val="8"/>
      <name val="Arial"/>
      <family val="2"/>
      <charset val="204"/>
    </font>
    <font>
      <b val="true"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2"/>
      <color rgb="FF0000FF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sz val="10"/>
      <color rgb="FF000000"/>
      <name val="Times New Roman"/>
      <family val="1"/>
      <charset val="204"/>
    </font>
    <font>
      <u val="single"/>
      <sz val="11"/>
      <color rgb="FF0000F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u val="singl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1DA"/>
        <bgColor rgb="FFCCCCFF"/>
      </patternFill>
    </fill>
    <fill>
      <patternFill patternType="solid">
        <fgColor rgb="FFE6B9B8"/>
        <bgColor rgb="FFCCC1DA"/>
      </patternFill>
    </fill>
  </fills>
  <borders count="3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2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4" fontId="11" fillId="0" borderId="18" xfId="0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6" fontId="1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2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7" shrinkToFit="false"/>
      <protection locked="true" hidden="false"/>
    </xf>
    <xf numFmtId="164" fontId="15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consultantplus://offline/ref=D33253F2348A3E68BA8211C38D74F6A5D1E534EAF697581F83E1211C13C326719F7C7880DF9AJ41DM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consultantplus://offline/ref=D33253F2348A3E68BA8211C38D74F6A5D1E534EBFB95581F83E1211C13JC13M" TargetMode="External"/><Relationship Id="rId2" Type="http://schemas.openxmlformats.org/officeDocument/2006/relationships/hyperlink" Target="consultantplus://offline/ref=D33253F2348A3E68BA8211C38D74F6A5D2EC32E1F598581F83E1211C13JC13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K4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0" zoomScalePageLayoutView="100" workbookViewId="0">
      <selection pane="topLeft" activeCell="B19" activeCellId="0" sqref="B19"/>
    </sheetView>
  </sheetViews>
  <sheetFormatPr defaultRowHeight="13.9" zeroHeight="false" outlineLevelRow="0" outlineLevelCol="0"/>
  <cols>
    <col collapsed="false" customWidth="true" hidden="false" outlineLevel="0" max="46" min="1" style="0" width="1"/>
    <col collapsed="false" customWidth="true" hidden="false" outlineLevel="0" max="47" min="47" style="0" width="2.57"/>
    <col collapsed="false" customWidth="true" hidden="false" outlineLevel="0" max="66" min="48" style="0" width="1"/>
    <col collapsed="false" customWidth="true" hidden="false" outlineLevel="0" max="67" min="67" style="0" width="6.01"/>
    <col collapsed="false" customWidth="true" hidden="false" outlineLevel="0" max="166" min="68" style="0" width="1"/>
    <col collapsed="false" customWidth="true" hidden="false" outlineLevel="0" max="167" min="167" style="0" width="2.14"/>
    <col collapsed="false" customWidth="true" hidden="false" outlineLevel="0" max="1025" min="168" style="0" width="1"/>
  </cols>
  <sheetData>
    <row r="1" s="2" customFormat="true" ht="9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 t="s">
        <v>0</v>
      </c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="2" customFormat="true" ht="9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 t="s">
        <v>1</v>
      </c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="2" customFormat="true" ht="9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="2" customFormat="true" ht="9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="2" customFormat="true" ht="3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="3" customFormat="true" ht="9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="2" customFormat="true" ht="6" hidden="false" customHeight="tru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="5" customFormat="true" ht="21.75" hidden="false" customHeight="tru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4" t="s">
        <v>2</v>
      </c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="5" customFormat="true" ht="21" hidden="false" customHeight="tru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6" t="s">
        <v>3</v>
      </c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</row>
    <row r="10" s="2" customFormat="true" ht="24" hidden="false" customHeight="tru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7" t="s">
        <v>4</v>
      </c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</row>
    <row r="11" s="2" customFormat="true" ht="24" hidden="false" customHeight="tru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8" t="s">
        <v>5</v>
      </c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="2" customFormat="true" ht="15" hidden="false" customHeight="tru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9" t="s">
        <v>6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</row>
    <row r="13" s="5" customFormat="true" ht="21.75" hidden="false" customHeight="tru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4"/>
      <c r="CM13" s="4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4"/>
      <c r="DU13" s="4"/>
      <c r="DV13" s="4"/>
      <c r="DW13" s="4"/>
      <c r="DX13" s="4"/>
      <c r="DY13" s="6" t="s">
        <v>7</v>
      </c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</row>
    <row r="14" s="2" customFormat="true" ht="18.75" hidden="false" customHeight="tru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9" t="s">
        <v>8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7"/>
      <c r="CM14" s="7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7" t="s">
        <v>9</v>
      </c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</row>
    <row r="15" s="5" customFormat="true" ht="18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0" t="s">
        <v>10</v>
      </c>
      <c r="BQ15" s="11" t="s">
        <v>11</v>
      </c>
      <c r="BR15" s="11"/>
      <c r="BS15" s="11"/>
      <c r="BT15" s="11"/>
      <c r="BU15" s="11"/>
      <c r="BV15" s="1" t="s">
        <v>10</v>
      </c>
      <c r="BW15" s="1"/>
      <c r="BX15" s="11" t="s">
        <v>12</v>
      </c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" t="n">
        <v>20</v>
      </c>
      <c r="CV15" s="10"/>
      <c r="CW15" s="10"/>
      <c r="CX15" s="10"/>
      <c r="CY15" s="12" t="s">
        <v>13</v>
      </c>
      <c r="CZ15" s="12"/>
      <c r="DA15" s="12"/>
      <c r="DB15" s="1" t="s">
        <v>14</v>
      </c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0"/>
    </row>
    <row r="16" s="5" customFormat="true" ht="10.5" hidden="false" customHeight="tru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0"/>
      <c r="BQ16" s="13"/>
      <c r="BR16" s="13"/>
      <c r="BS16" s="13"/>
      <c r="BT16" s="13"/>
      <c r="BU16" s="13"/>
      <c r="BV16" s="1"/>
      <c r="BW16" s="1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0"/>
      <c r="CV16" s="10"/>
      <c r="CW16" s="10"/>
      <c r="CX16" s="10"/>
      <c r="CY16" s="14"/>
      <c r="CZ16" s="14"/>
      <c r="DA16" s="1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0"/>
    </row>
    <row r="17" s="5" customFormat="true" ht="10.5" hidden="false" customHeight="tru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0"/>
      <c r="BQ17" s="13"/>
      <c r="BR17" s="13"/>
      <c r="BS17" s="13"/>
      <c r="BT17" s="13"/>
      <c r="BU17" s="13"/>
      <c r="BV17" s="1"/>
      <c r="BW17" s="1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0"/>
      <c r="CV17" s="10"/>
      <c r="CW17" s="10"/>
      <c r="CX17" s="10"/>
      <c r="CY17" s="14"/>
      <c r="CZ17" s="14"/>
      <c r="DA17" s="1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0"/>
    </row>
    <row r="18" s="16" customFormat="true" ht="15" hidden="false" customHeight="true" outlineLevel="0" collapsed="false">
      <c r="A18" s="1"/>
      <c r="B18" s="1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="5" customFormat="true" ht="12" hidden="false" customHeight="true" outlineLevel="0" collapsed="false">
      <c r="A19" s="17"/>
      <c r="B19" s="1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"/>
      <c r="EZ19" s="18" t="s">
        <v>17</v>
      </c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</row>
    <row r="20" s="5" customFormat="true" ht="12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7"/>
      <c r="EC20" s="17"/>
      <c r="ED20" s="17"/>
      <c r="EE20" s="17"/>
      <c r="EF20" s="19"/>
      <c r="EG20" s="19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1"/>
      <c r="ES20" s="21"/>
      <c r="ET20" s="21"/>
      <c r="EU20" s="21"/>
      <c r="EV20" s="1"/>
      <c r="EW20" s="20"/>
      <c r="EX20" s="21" t="s">
        <v>18</v>
      </c>
      <c r="EY20" s="1"/>
      <c r="EZ20" s="18" t="s">
        <v>19</v>
      </c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="5" customFormat="true" ht="16.9" hidden="false" customHeight="tru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0" t="s">
        <v>20</v>
      </c>
      <c r="AR21" s="11" t="s">
        <v>11</v>
      </c>
      <c r="AS21" s="11"/>
      <c r="AT21" s="11"/>
      <c r="AU21" s="11"/>
      <c r="AV21" s="11"/>
      <c r="AW21" s="1" t="s">
        <v>10</v>
      </c>
      <c r="AX21" s="1"/>
      <c r="AY21" s="11" t="s">
        <v>12</v>
      </c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0" t="n">
        <v>20</v>
      </c>
      <c r="BW21" s="10"/>
      <c r="BX21" s="10"/>
      <c r="BY21" s="10"/>
      <c r="BZ21" s="12" t="s">
        <v>13</v>
      </c>
      <c r="CA21" s="12"/>
      <c r="CB21" s="12"/>
      <c r="CC21" s="1" t="s">
        <v>14</v>
      </c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0"/>
      <c r="ES21" s="10"/>
      <c r="ET21" s="10"/>
      <c r="EU21" s="10"/>
      <c r="EV21" s="1"/>
      <c r="EW21" s="1"/>
      <c r="EX21" s="21" t="s">
        <v>21</v>
      </c>
      <c r="EY21" s="1"/>
      <c r="EZ21" s="22" t="s">
        <v>22</v>
      </c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</row>
    <row r="22" s="5" customFormat="true" ht="10.5" hidden="false" customHeight="true" outlineLevel="0" collapsed="false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6" t="s">
        <v>24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1"/>
      <c r="EN22" s="1"/>
      <c r="EO22" s="1"/>
      <c r="EP22" s="1"/>
      <c r="EQ22" s="1"/>
      <c r="ER22" s="21" t="s">
        <v>25</v>
      </c>
      <c r="ES22" s="21"/>
      <c r="ET22" s="21"/>
      <c r="EU22" s="21"/>
      <c r="EV22" s="21"/>
      <c r="EW22" s="21"/>
      <c r="EX22" s="21"/>
      <c r="EY22" s="1"/>
      <c r="EZ22" s="22" t="s">
        <v>26</v>
      </c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="5" customFormat="true" ht="10.5" hidden="false" customHeight="true" outlineLevel="0" collapsed="false">
      <c r="A23" s="1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1"/>
      <c r="AN23" s="1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1"/>
      <c r="EN23" s="1"/>
      <c r="EO23" s="1"/>
      <c r="EP23" s="1"/>
      <c r="EQ23" s="1"/>
      <c r="ER23" s="21"/>
      <c r="ES23" s="21"/>
      <c r="ET23" s="21"/>
      <c r="EU23" s="21"/>
      <c r="EV23" s="21"/>
      <c r="EW23" s="21"/>
      <c r="EX23" s="21"/>
      <c r="EY23" s="1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</row>
    <row r="24" s="5" customFormat="true" ht="18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"/>
      <c r="AT24" s="1"/>
      <c r="AU24" s="1"/>
      <c r="AV24" s="1"/>
      <c r="AW24" s="1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1"/>
      <c r="EK24" s="1"/>
      <c r="EL24" s="1"/>
      <c r="EM24" s="1"/>
      <c r="EN24" s="1"/>
      <c r="EO24" s="1"/>
      <c r="EP24" s="1"/>
      <c r="EQ24" s="1"/>
      <c r="ER24" s="21" t="s">
        <v>28</v>
      </c>
      <c r="ES24" s="21"/>
      <c r="ET24" s="21"/>
      <c r="EU24" s="21"/>
      <c r="EV24" s="21"/>
      <c r="EW24" s="21"/>
      <c r="EX24" s="21"/>
      <c r="EY24" s="1"/>
      <c r="EZ24" s="22" t="s">
        <v>29</v>
      </c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</row>
    <row r="25" s="5" customFormat="true" ht="7.9" hidden="false" customHeight="true" outlineLevel="0" collapsed="false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1"/>
      <c r="AN25" s="23"/>
      <c r="AO25" s="17"/>
      <c r="AP25" s="23"/>
      <c r="AQ25" s="23"/>
      <c r="AR25" s="23"/>
      <c r="AS25" s="1"/>
      <c r="AT25" s="1"/>
      <c r="AU25" s="1"/>
      <c r="AV25" s="1"/>
      <c r="AW25" s="1"/>
      <c r="AX25" s="1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1"/>
      <c r="EK25" s="1"/>
      <c r="EL25" s="1"/>
      <c r="EM25" s="1"/>
      <c r="EN25" s="1"/>
      <c r="EO25" s="1"/>
      <c r="EP25" s="1"/>
      <c r="EQ25" s="1"/>
      <c r="ER25" s="21" t="s">
        <v>30</v>
      </c>
      <c r="ES25" s="21"/>
      <c r="ET25" s="21"/>
      <c r="EU25" s="21"/>
      <c r="EV25" s="21"/>
      <c r="EW25" s="21"/>
      <c r="EX25" s="21"/>
      <c r="EY25" s="1"/>
      <c r="EZ25" s="22" t="s">
        <v>31</v>
      </c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="5" customFormat="true" ht="11.45" hidden="false" customHeight="true" outlineLevel="0" collapsed="false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1"/>
      <c r="AT26" s="1"/>
      <c r="AU26" s="1"/>
      <c r="AV26" s="1"/>
      <c r="AW26" s="1"/>
      <c r="AX26" s="1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1"/>
      <c r="EK26" s="1"/>
      <c r="EL26" s="1"/>
      <c r="EM26" s="1"/>
      <c r="EN26" s="1"/>
      <c r="EO26" s="1"/>
      <c r="EP26" s="1"/>
      <c r="EQ26" s="1"/>
      <c r="ER26" s="21"/>
      <c r="ES26" s="21"/>
      <c r="ET26" s="21"/>
      <c r="EU26" s="21"/>
      <c r="EV26" s="21"/>
      <c r="EW26" s="21"/>
      <c r="EX26" s="21"/>
      <c r="EY26" s="1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</row>
    <row r="27" s="5" customFormat="true" ht="17.45" hidden="false" customHeight="true" outlineLevel="0" collapsed="false">
      <c r="A27" s="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"/>
      <c r="AG27" s="1"/>
      <c r="AH27" s="1"/>
      <c r="AI27" s="1"/>
      <c r="AJ27" s="1"/>
      <c r="AK27" s="1"/>
      <c r="AL27" s="1"/>
      <c r="AM27" s="1"/>
      <c r="AN27" s="1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1"/>
      <c r="EN27" s="1"/>
      <c r="EO27" s="1"/>
      <c r="EP27" s="1"/>
      <c r="EQ27" s="1"/>
      <c r="ER27" s="10"/>
      <c r="ES27" s="10"/>
      <c r="ET27" s="10"/>
      <c r="EU27" s="10"/>
      <c r="EV27" s="1"/>
      <c r="EW27" s="1"/>
      <c r="EX27" s="21" t="s">
        <v>32</v>
      </c>
      <c r="EY27" s="1"/>
      <c r="EZ27" s="22" t="s">
        <v>33</v>
      </c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</row>
    <row r="28" s="5" customFormat="true" ht="18" hidden="false" customHeight="true" outlineLevel="0" collapsed="false">
      <c r="A28" s="1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1"/>
      <c r="EN28" s="1"/>
      <c r="EO28" s="1"/>
      <c r="EP28" s="1"/>
      <c r="EQ28" s="1"/>
      <c r="ER28" s="10"/>
      <c r="ES28" s="10"/>
      <c r="ET28" s="10"/>
      <c r="EU28" s="10"/>
      <c r="EV28" s="1"/>
      <c r="EW28" s="1"/>
      <c r="EX28" s="10" t="s">
        <v>35</v>
      </c>
      <c r="EY28" s="1"/>
      <c r="EZ28" s="22" t="s">
        <v>36</v>
      </c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="5" customFormat="true" ht="16.9" hidden="false" customHeight="true" outlineLevel="0" collapsed="false">
      <c r="A29" s="1" t="s">
        <v>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6" t="s">
        <v>38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1"/>
      <c r="EN29" s="1"/>
      <c r="EO29" s="1"/>
      <c r="EP29" s="1"/>
      <c r="EQ29" s="1"/>
      <c r="ER29" s="10"/>
      <c r="ES29" s="10"/>
      <c r="ET29" s="10"/>
      <c r="EU29" s="10"/>
      <c r="EV29" s="1"/>
      <c r="EW29" s="1"/>
      <c r="EX29" s="1"/>
      <c r="EY29" s="1"/>
      <c r="EZ29" s="22" t="s">
        <v>39</v>
      </c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</row>
    <row r="30" s="5" customFormat="true" ht="17.45" hidden="false" customHeight="true" outlineLevel="0" collapsed="false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1"/>
      <c r="EN30" s="20"/>
      <c r="EO30" s="20"/>
      <c r="EP30" s="20"/>
      <c r="EQ30" s="20"/>
      <c r="ER30" s="21"/>
      <c r="ES30" s="21"/>
      <c r="ET30" s="21"/>
      <c r="EU30" s="21"/>
      <c r="EV30" s="1"/>
      <c r="EW30" s="20"/>
      <c r="EX30" s="10" t="s">
        <v>41</v>
      </c>
      <c r="EY30" s="1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="5" customFormat="true" ht="10.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1"/>
      <c r="EN31" s="20"/>
      <c r="EO31" s="20"/>
      <c r="EP31" s="20"/>
      <c r="EQ31" s="20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="5" customFormat="true" ht="13.9" hidden="false" customHeight="true" outlineLevel="0" collapsed="false">
      <c r="A32" s="1" t="s">
        <v>42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6" t="s">
        <v>43</v>
      </c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</row>
    <row r="33" s="5" customFormat="true" ht="10.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0"/>
      <c r="CZ33" s="20"/>
      <c r="DA33" s="20"/>
      <c r="DB33" s="20"/>
      <c r="DC33" s="20"/>
      <c r="DD33" s="20"/>
      <c r="DE33" s="20"/>
      <c r="DF33" s="20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="2" customFormat="true" ht="16.15" hidden="false" customHeight="true" outlineLevel="0" collapsed="false">
      <c r="A34" s="1" t="s">
        <v>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29"/>
      <c r="AV34" s="6" t="s">
        <v>45</v>
      </c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</row>
    <row r="35" customFormat="false" ht="13.9" hidden="false" customHeight="true" outlineLevel="0" collapsed="false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</row>
    <row r="36" customFormat="false" ht="13.9" hidden="false" customHeight="true" outlineLevel="0" collapsed="false">
      <c r="A36" s="30" t="s">
        <v>46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</row>
    <row r="37" customFormat="false" ht="13.9" hidden="false" customHeight="true" outlineLevel="0" collapsed="false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</row>
    <row r="38" customFormat="false" ht="13.9" hidden="false" customHeight="true" outlineLevel="0" collapsed="false">
      <c r="A38" s="32" t="s">
        <v>47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</row>
    <row r="39" customFormat="false" ht="13.9" hidden="false" customHeight="true" outlineLevel="0" collapsed="false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</row>
    <row r="40" customFormat="false" ht="66.75" hidden="false" customHeight="true" outlineLevel="0" collapsed="false">
      <c r="A40" s="33" t="s">
        <v>48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 t="s">
        <v>49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</row>
    <row r="41" customFormat="false" ht="13.9" hidden="false" customHeight="true" outlineLevel="0" collapsed="false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</row>
    <row r="42" customFormat="false" ht="70.5" hidden="false" customHeight="true" outlineLevel="0" collapsed="false">
      <c r="A42" s="33" t="s">
        <v>50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5" t="s">
        <v>51</v>
      </c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</row>
    <row r="43" customFormat="false" ht="13.9" hidden="false" customHeight="true" outlineLevel="0" collapsed="false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</row>
    <row r="44" customFormat="false" ht="35.25" hidden="false" customHeight="true" outlineLevel="0" collapsed="false">
      <c r="A44" s="30" t="s">
        <v>52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5" t="s">
        <v>53</v>
      </c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</sheetData>
  <mergeCells count="52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8:EX18"/>
    <mergeCell ref="B19:EX19"/>
    <mergeCell ref="EZ19:FK19"/>
    <mergeCell ref="EZ20:FK20"/>
    <mergeCell ref="AR21:AV21"/>
    <mergeCell ref="AW21:AX21"/>
    <mergeCell ref="AY21:BU21"/>
    <mergeCell ref="BV21:BY21"/>
    <mergeCell ref="BZ21:CB21"/>
    <mergeCell ref="CC21:CE21"/>
    <mergeCell ref="EZ21:FK21"/>
    <mergeCell ref="AO22:EL23"/>
    <mergeCell ref="ER22:EX23"/>
    <mergeCell ref="EZ22:FK23"/>
    <mergeCell ref="ER24:EX24"/>
    <mergeCell ref="EZ24:FK24"/>
    <mergeCell ref="ER25:EX26"/>
    <mergeCell ref="EZ25:FK26"/>
    <mergeCell ref="EZ27:FK27"/>
    <mergeCell ref="EZ28:FK28"/>
    <mergeCell ref="AO29:EL29"/>
    <mergeCell ref="EZ29:FK30"/>
    <mergeCell ref="AO30:EL30"/>
    <mergeCell ref="AO32:FK32"/>
    <mergeCell ref="AV34:FK34"/>
    <mergeCell ref="DP36:DU36"/>
    <mergeCell ref="DV36:EA36"/>
    <mergeCell ref="EB36:EG36"/>
    <mergeCell ref="EH36:EM36"/>
    <mergeCell ref="EN36:ES36"/>
    <mergeCell ref="ET36:EY36"/>
    <mergeCell ref="EZ36:FE36"/>
    <mergeCell ref="FF36:FK36"/>
    <mergeCell ref="A38:FK38"/>
    <mergeCell ref="AV40:FK40"/>
    <mergeCell ref="AW42:FK42"/>
    <mergeCell ref="BP44:FK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66"/>
  <sheetViews>
    <sheetView showFormulas="false" showGridLines="true" showRowColHeaders="true" showZeros="true" rightToLeft="false" tabSelected="false" showOutlineSymbols="true" defaultGridColor="true" view="pageBreakPreview" topLeftCell="A40" colorId="64" zoomScale="100" zoomScaleNormal="100" zoomScalePageLayoutView="100" workbookViewId="0">
      <selection pane="topLeft" activeCell="B65" activeCellId="0" sqref="B65"/>
    </sheetView>
  </sheetViews>
  <sheetFormatPr defaultRowHeight="15" zeroHeight="false" outlineLevelRow="0" outlineLevelCol="0"/>
  <cols>
    <col collapsed="false" customWidth="true" hidden="false" outlineLevel="0" max="1" min="1" style="0" width="58.57"/>
    <col collapsed="false" customWidth="true" hidden="false" outlineLevel="0" max="2" min="2" style="0" width="35.71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36" t="s">
        <v>54</v>
      </c>
      <c r="B1" s="36"/>
    </row>
    <row r="2" customFormat="false" ht="15" hidden="false" customHeight="false" outlineLevel="0" collapsed="false">
      <c r="A2" s="36" t="s">
        <v>55</v>
      </c>
      <c r="B2" s="36"/>
    </row>
    <row r="3" customFormat="false" ht="15" hidden="false" customHeight="false" outlineLevel="0" collapsed="false">
      <c r="A3" s="37"/>
      <c r="B3" s="38"/>
    </row>
    <row r="4" customFormat="false" ht="15" hidden="false" customHeight="false" outlineLevel="0" collapsed="false">
      <c r="A4" s="36" t="s">
        <v>56</v>
      </c>
      <c r="B4" s="36"/>
    </row>
    <row r="5" customFormat="false" ht="15" hidden="false" customHeight="false" outlineLevel="0" collapsed="false">
      <c r="A5" s="36" t="s">
        <v>57</v>
      </c>
      <c r="B5" s="36"/>
    </row>
    <row r="6" customFormat="false" ht="15" hidden="false" customHeight="false" outlineLevel="0" collapsed="false">
      <c r="A6" s="36" t="s">
        <v>58</v>
      </c>
      <c r="B6" s="36"/>
    </row>
    <row r="7" customFormat="false" ht="15" hidden="false" customHeight="false" outlineLevel="0" collapsed="false">
      <c r="A7" s="37"/>
      <c r="B7" s="38"/>
    </row>
    <row r="8" customFormat="false" ht="20.45" hidden="false" customHeight="true" outlineLevel="0" collapsed="false">
      <c r="A8" s="39" t="s">
        <v>59</v>
      </c>
      <c r="B8" s="39" t="s">
        <v>60</v>
      </c>
    </row>
    <row r="9" customFormat="false" ht="18.6" hidden="false" customHeight="true" outlineLevel="0" collapsed="false">
      <c r="A9" s="40" t="s">
        <v>61</v>
      </c>
      <c r="B9" s="41" t="n">
        <v>19586136.38</v>
      </c>
    </row>
    <row r="10" customFormat="false" ht="15" hidden="false" customHeight="false" outlineLevel="0" collapsed="false">
      <c r="A10" s="40" t="s">
        <v>62</v>
      </c>
      <c r="B10" s="41"/>
    </row>
    <row r="11" customFormat="false" ht="33.6" hidden="false" customHeight="true" outlineLevel="0" collapsed="false">
      <c r="A11" s="40" t="s">
        <v>63</v>
      </c>
      <c r="B11" s="41" t="n">
        <f aca="false">B13+B17+B18</f>
        <v>19586136.38</v>
      </c>
    </row>
    <row r="12" customFormat="false" ht="18.6" hidden="false" customHeight="true" outlineLevel="0" collapsed="false">
      <c r="A12" s="42" t="s">
        <v>64</v>
      </c>
      <c r="B12" s="41"/>
    </row>
    <row r="13" customFormat="false" ht="49.15" hidden="false" customHeight="true" outlineLevel="0" collapsed="false">
      <c r="A13" s="40" t="s">
        <v>65</v>
      </c>
      <c r="B13" s="41" t="n">
        <v>9125123.06</v>
      </c>
    </row>
    <row r="14" customFormat="false" ht="52.9" hidden="false" customHeight="true" outlineLevel="0" collapsed="false">
      <c r="A14" s="40" t="s">
        <v>66</v>
      </c>
      <c r="B14" s="41"/>
    </row>
    <row r="15" customFormat="false" ht="51.6" hidden="false" customHeight="true" outlineLevel="0" collapsed="false">
      <c r="A15" s="40" t="s">
        <v>67</v>
      </c>
      <c r="B15" s="41"/>
    </row>
    <row r="16" customFormat="false" ht="35.45" hidden="false" customHeight="true" outlineLevel="0" collapsed="false">
      <c r="A16" s="40" t="s">
        <v>68</v>
      </c>
      <c r="B16" s="41"/>
    </row>
    <row r="17" customFormat="false" ht="35.45" hidden="false" customHeight="true" outlineLevel="0" collapsed="false">
      <c r="A17" s="40" t="s">
        <v>69</v>
      </c>
      <c r="B17" s="41" t="n">
        <v>7304727.06</v>
      </c>
    </row>
    <row r="18" customFormat="false" ht="36" hidden="false" customHeight="true" outlineLevel="0" collapsed="false">
      <c r="A18" s="40" t="s">
        <v>70</v>
      </c>
      <c r="B18" s="41" t="n">
        <v>3156286.26</v>
      </c>
    </row>
    <row r="19" customFormat="false" ht="18.6" hidden="false" customHeight="true" outlineLevel="0" collapsed="false">
      <c r="A19" s="42" t="s">
        <v>64</v>
      </c>
      <c r="B19" s="41"/>
    </row>
    <row r="20" customFormat="false" ht="35.45" hidden="false" customHeight="true" outlineLevel="0" collapsed="false">
      <c r="A20" s="40" t="s">
        <v>71</v>
      </c>
      <c r="B20" s="41" t="n">
        <v>363502.16</v>
      </c>
    </row>
    <row r="21" customFormat="false" ht="45.6" hidden="false" customHeight="true" outlineLevel="0" collapsed="false">
      <c r="A21" s="40" t="s">
        <v>72</v>
      </c>
      <c r="B21" s="41"/>
    </row>
    <row r="22" customFormat="false" ht="53.45" hidden="false" customHeight="true" outlineLevel="0" collapsed="false">
      <c r="A22" s="40" t="s">
        <v>73</v>
      </c>
      <c r="B22" s="41"/>
    </row>
    <row r="23" customFormat="false" ht="49.9" hidden="false" customHeight="true" outlineLevel="0" collapsed="false">
      <c r="A23" s="40" t="s">
        <v>74</v>
      </c>
      <c r="B23" s="41"/>
    </row>
    <row r="24" customFormat="false" ht="34.9" hidden="false" customHeight="true" outlineLevel="0" collapsed="false">
      <c r="A24" s="40" t="s">
        <v>75</v>
      </c>
      <c r="B24" s="41" t="n">
        <v>38621.52</v>
      </c>
    </row>
    <row r="25" customFormat="false" ht="21.6" hidden="false" customHeight="true" outlineLevel="0" collapsed="false">
      <c r="A25" s="40" t="s">
        <v>76</v>
      </c>
      <c r="B25" s="41" t="n">
        <f aca="false">B27+B31+B32+B33</f>
        <v>0</v>
      </c>
    </row>
    <row r="26" customFormat="false" ht="15" hidden="false" customHeight="false" outlineLevel="0" collapsed="false">
      <c r="A26" s="42" t="s">
        <v>62</v>
      </c>
      <c r="B26" s="41"/>
    </row>
    <row r="27" customFormat="false" ht="17.45" hidden="false" customHeight="true" outlineLevel="0" collapsed="false">
      <c r="A27" s="40" t="s">
        <v>77</v>
      </c>
      <c r="B27" s="41"/>
    </row>
    <row r="28" customFormat="false" ht="15" hidden="false" customHeight="false" outlineLevel="0" collapsed="false">
      <c r="A28" s="42" t="s">
        <v>64</v>
      </c>
      <c r="B28" s="41"/>
    </row>
    <row r="29" customFormat="false" ht="20.45" hidden="false" customHeight="true" outlineLevel="0" collapsed="false">
      <c r="A29" s="40" t="s">
        <v>78</v>
      </c>
      <c r="B29" s="41"/>
    </row>
    <row r="30" customFormat="false" ht="30" hidden="false" customHeight="true" outlineLevel="0" collapsed="false">
      <c r="A30" s="40" t="s">
        <v>79</v>
      </c>
      <c r="B30" s="41"/>
    </row>
    <row r="31" customFormat="false" ht="25.9" hidden="false" customHeight="true" outlineLevel="0" collapsed="false">
      <c r="A31" s="40" t="s">
        <v>80</v>
      </c>
      <c r="B31" s="41"/>
    </row>
    <row r="32" customFormat="false" ht="32.45" hidden="false" customHeight="true" outlineLevel="0" collapsed="false">
      <c r="A32" s="40" t="s">
        <v>81</v>
      </c>
      <c r="B32" s="41"/>
    </row>
    <row r="33" customFormat="false" ht="20.45" hidden="false" customHeight="true" outlineLevel="0" collapsed="false">
      <c r="A33" s="40" t="s">
        <v>82</v>
      </c>
      <c r="B33" s="41"/>
    </row>
    <row r="34" customFormat="false" ht="15.6" hidden="false" customHeight="true" outlineLevel="0" collapsed="false">
      <c r="A34" s="42" t="s">
        <v>64</v>
      </c>
      <c r="B34" s="41"/>
    </row>
    <row r="35" customFormat="false" ht="36.6" hidden="false" customHeight="true" outlineLevel="0" collapsed="false">
      <c r="A35" s="40" t="s">
        <v>83</v>
      </c>
      <c r="B35" s="41"/>
    </row>
    <row r="36" customFormat="false" ht="55.15" hidden="false" customHeight="true" outlineLevel="0" collapsed="false">
      <c r="A36" s="40" t="s">
        <v>84</v>
      </c>
      <c r="B36" s="41"/>
    </row>
    <row r="37" customFormat="false" ht="15" hidden="false" customHeight="false" outlineLevel="0" collapsed="false">
      <c r="A37" s="40"/>
      <c r="B37" s="41"/>
    </row>
    <row r="38" customFormat="false" ht="25.9" hidden="false" customHeight="true" outlineLevel="0" collapsed="false">
      <c r="A38" s="40" t="s">
        <v>85</v>
      </c>
      <c r="B38" s="41" t="n">
        <f aca="false">B41</f>
        <v>0</v>
      </c>
    </row>
    <row r="39" customFormat="false" ht="15" hidden="false" customHeight="false" outlineLevel="0" collapsed="false">
      <c r="A39" s="40" t="s">
        <v>62</v>
      </c>
      <c r="B39" s="41"/>
    </row>
    <row r="40" customFormat="false" ht="26.45" hidden="false" customHeight="true" outlineLevel="0" collapsed="false">
      <c r="A40" s="40" t="s">
        <v>86</v>
      </c>
      <c r="B40" s="41"/>
    </row>
    <row r="41" customFormat="false" ht="30.6" hidden="false" customHeight="true" outlineLevel="0" collapsed="false">
      <c r="A41" s="40" t="s">
        <v>87</v>
      </c>
      <c r="B41" s="41"/>
    </row>
    <row r="42" customFormat="false" ht="20.45" hidden="false" customHeight="true" outlineLevel="0" collapsed="false">
      <c r="A42" s="42" t="s">
        <v>64</v>
      </c>
      <c r="B42" s="41"/>
    </row>
    <row r="43" customFormat="false" ht="30" hidden="false" customHeight="true" outlineLevel="0" collapsed="false">
      <c r="A43" s="40" t="s">
        <v>88</v>
      </c>
      <c r="B43" s="41" t="n">
        <f aca="false">B47+B48+B49</f>
        <v>717307.22</v>
      </c>
    </row>
    <row r="44" customFormat="false" ht="15" hidden="false" customHeight="false" outlineLevel="0" collapsed="false">
      <c r="A44" s="42" t="s">
        <v>64</v>
      </c>
      <c r="B44" s="41"/>
    </row>
    <row r="45" customFormat="false" ht="16.9" hidden="false" customHeight="true" outlineLevel="0" collapsed="false">
      <c r="A45" s="43" t="s">
        <v>89</v>
      </c>
      <c r="B45" s="41"/>
    </row>
    <row r="46" customFormat="false" ht="16.9" hidden="false" customHeight="true" outlineLevel="0" collapsed="false">
      <c r="A46" s="43" t="s">
        <v>90</v>
      </c>
      <c r="B46" s="41"/>
    </row>
    <row r="47" customFormat="false" ht="14.45" hidden="false" customHeight="true" outlineLevel="0" collapsed="false">
      <c r="A47" s="43" t="s">
        <v>91</v>
      </c>
      <c r="B47" s="41"/>
    </row>
    <row r="48" customFormat="false" ht="14.45" hidden="false" customHeight="true" outlineLevel="0" collapsed="false">
      <c r="A48" s="43" t="s">
        <v>92</v>
      </c>
      <c r="B48" s="41" t="n">
        <v>82141.51</v>
      </c>
    </row>
    <row r="49" customFormat="false" ht="21" hidden="false" customHeight="true" outlineLevel="0" collapsed="false">
      <c r="A49" s="43" t="s">
        <v>93</v>
      </c>
      <c r="B49" s="41" t="n">
        <f aca="false">147195+3613.34+26174.68+92139.35+366043.34</f>
        <v>635165.71</v>
      </c>
    </row>
    <row r="50" customFormat="false" ht="21" hidden="false" customHeight="true" outlineLevel="0" collapsed="false">
      <c r="A50" s="43" t="s">
        <v>94</v>
      </c>
      <c r="B50" s="41"/>
    </row>
    <row r="51" customFormat="false" ht="45" hidden="false" customHeight="true" outlineLevel="0" collapsed="false">
      <c r="A51" s="40" t="s">
        <v>95</v>
      </c>
      <c r="B51" s="41" t="n">
        <f aca="false">B56</f>
        <v>0</v>
      </c>
    </row>
    <row r="52" customFormat="false" ht="17.45" hidden="false" customHeight="true" outlineLevel="0" collapsed="false">
      <c r="A52" s="42" t="s">
        <v>64</v>
      </c>
      <c r="B52" s="41"/>
    </row>
    <row r="53" customFormat="false" ht="17.45" hidden="false" customHeight="true" outlineLevel="0" collapsed="false">
      <c r="A53" s="43" t="s">
        <v>89</v>
      </c>
      <c r="B53" s="41"/>
    </row>
    <row r="54" customFormat="false" ht="17.45" hidden="false" customHeight="true" outlineLevel="0" collapsed="false">
      <c r="A54" s="43" t="s">
        <v>90</v>
      </c>
      <c r="B54" s="41"/>
    </row>
    <row r="55" customFormat="false" ht="17.45" hidden="false" customHeight="true" outlineLevel="0" collapsed="false">
      <c r="A55" s="43" t="s">
        <v>91</v>
      </c>
      <c r="B55" s="41"/>
    </row>
    <row r="56" customFormat="false" ht="17.45" hidden="false" customHeight="true" outlineLevel="0" collapsed="false">
      <c r="A56" s="43" t="s">
        <v>92</v>
      </c>
      <c r="B56" s="41"/>
    </row>
    <row r="57" customFormat="false" ht="17.45" hidden="false" customHeight="true" outlineLevel="0" collapsed="false">
      <c r="A57" s="43" t="s">
        <v>93</v>
      </c>
      <c r="B57" s="41"/>
    </row>
    <row r="58" customFormat="false" ht="17.45" hidden="false" customHeight="true" outlineLevel="0" collapsed="false">
      <c r="A58" s="43" t="s">
        <v>94</v>
      </c>
      <c r="B58" s="41"/>
    </row>
    <row r="59" customFormat="false" ht="17.45" hidden="false" customHeight="true" outlineLevel="0" collapsed="false">
      <c r="A59" s="40" t="s">
        <v>96</v>
      </c>
      <c r="B59" s="41" t="n">
        <f aca="false">B64</f>
        <v>632566.49</v>
      </c>
    </row>
    <row r="60" customFormat="false" ht="17.45" hidden="false" customHeight="true" outlineLevel="0" collapsed="false">
      <c r="A60" s="42" t="s">
        <v>64</v>
      </c>
      <c r="B60" s="41"/>
    </row>
    <row r="61" customFormat="false" ht="17.45" hidden="false" customHeight="true" outlineLevel="0" collapsed="false">
      <c r="A61" s="43" t="s">
        <v>89</v>
      </c>
      <c r="B61" s="41"/>
    </row>
    <row r="62" customFormat="false" ht="18.6" hidden="false" customHeight="true" outlineLevel="0" collapsed="false">
      <c r="A62" s="43" t="s">
        <v>90</v>
      </c>
      <c r="B62" s="41"/>
    </row>
    <row r="63" customFormat="false" ht="18.6" hidden="false" customHeight="true" outlineLevel="0" collapsed="false">
      <c r="A63" s="43" t="s">
        <v>91</v>
      </c>
      <c r="B63" s="41"/>
    </row>
    <row r="64" customFormat="false" ht="18" hidden="false" customHeight="true" outlineLevel="0" collapsed="false">
      <c r="A64" s="43" t="s">
        <v>92</v>
      </c>
      <c r="B64" s="41" t="n">
        <v>632566.49</v>
      </c>
    </row>
    <row r="65" customFormat="false" ht="18" hidden="false" customHeight="true" outlineLevel="0" collapsed="false">
      <c r="A65" s="43" t="s">
        <v>93</v>
      </c>
      <c r="B65" s="41"/>
    </row>
    <row r="66" customFormat="false" ht="18" hidden="false" customHeight="true" outlineLevel="0" collapsed="false">
      <c r="A66" s="43" t="s">
        <v>94</v>
      </c>
      <c r="B66" s="41"/>
    </row>
  </sheetData>
  <mergeCells count="5">
    <mergeCell ref="A1:B1"/>
    <mergeCell ref="A2:B2"/>
    <mergeCell ref="A4:B4"/>
    <mergeCell ref="A5:B5"/>
    <mergeCell ref="A6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5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D42" activeCellId="0" sqref="D42"/>
    </sheetView>
  </sheetViews>
  <sheetFormatPr defaultRowHeight="15" zeroHeight="false" outlineLevelRow="0" outlineLevelCol="0"/>
  <cols>
    <col collapsed="false" customWidth="true" hidden="false" outlineLevel="0" max="1" min="1" style="0" width="44.3"/>
    <col collapsed="false" customWidth="true" hidden="false" outlineLevel="0" max="3" min="2" style="0" width="8.67"/>
    <col collapsed="false" customWidth="true" hidden="false" outlineLevel="0" max="4" min="4" style="0" width="15.29"/>
    <col collapsed="false" customWidth="true" hidden="false" outlineLevel="0" max="5" min="5" style="0" width="19.99"/>
    <col collapsed="false" customWidth="true" hidden="false" outlineLevel="0" max="10" min="6" style="0" width="17.86"/>
    <col collapsed="false" customWidth="true" hidden="false" outlineLevel="0" max="12" min="11" style="0" width="8.67"/>
    <col collapsed="false" customWidth="true" hidden="false" outlineLevel="0" max="13" min="13" style="0" width="13.86"/>
    <col collapsed="false" customWidth="true" hidden="false" outlineLevel="0" max="1025" min="14" style="0" width="8.67"/>
  </cols>
  <sheetData>
    <row r="1" customFormat="false" ht="15.75" hidden="false" customHeight="false" outlineLevel="0" collapsed="false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</row>
    <row r="2" customFormat="false" ht="15.75" hidden="false" customHeight="false" outlineLevel="0" collapsed="false">
      <c r="A2" s="44" t="s">
        <v>98</v>
      </c>
      <c r="B2" s="44"/>
      <c r="C2" s="44"/>
      <c r="D2" s="44"/>
      <c r="E2" s="44"/>
      <c r="F2" s="44"/>
      <c r="G2" s="44"/>
      <c r="H2" s="44"/>
      <c r="I2" s="44"/>
      <c r="J2" s="44"/>
    </row>
    <row r="3" customFormat="false" ht="16.5" hidden="false" customHeight="false" outlineLevel="0" collapsed="false">
      <c r="A3" s="45"/>
      <c r="B3" s="30"/>
      <c r="C3" s="30"/>
      <c r="D3" s="30"/>
      <c r="E3" s="30"/>
      <c r="F3" s="30"/>
      <c r="G3" s="30"/>
      <c r="H3" s="30"/>
      <c r="I3" s="30"/>
      <c r="J3" s="30"/>
    </row>
    <row r="4" customFormat="false" ht="19.15" hidden="false" customHeight="true" outlineLevel="0" collapsed="false">
      <c r="A4" s="46" t="s">
        <v>59</v>
      </c>
      <c r="B4" s="46" t="s">
        <v>99</v>
      </c>
      <c r="C4" s="47" t="s">
        <v>100</v>
      </c>
      <c r="D4" s="48" t="s">
        <v>101</v>
      </c>
      <c r="E4" s="48"/>
      <c r="F4" s="48"/>
      <c r="G4" s="48"/>
      <c r="H4" s="48"/>
      <c r="I4" s="48"/>
      <c r="J4" s="48"/>
    </row>
    <row r="5" customFormat="false" ht="15.75" hidden="false" customHeight="true" outlineLevel="0" collapsed="false">
      <c r="A5" s="46"/>
      <c r="B5" s="46"/>
      <c r="C5" s="47"/>
      <c r="D5" s="49" t="s">
        <v>102</v>
      </c>
      <c r="E5" s="50" t="s">
        <v>64</v>
      </c>
      <c r="F5" s="50"/>
      <c r="G5" s="50"/>
      <c r="H5" s="50"/>
      <c r="I5" s="50"/>
      <c r="J5" s="50"/>
    </row>
    <row r="6" customFormat="false" ht="81" hidden="false" customHeight="true" outlineLevel="0" collapsed="false">
      <c r="A6" s="46"/>
      <c r="B6" s="46"/>
      <c r="C6" s="47"/>
      <c r="D6" s="49"/>
      <c r="E6" s="49" t="s">
        <v>103</v>
      </c>
      <c r="F6" s="51" t="s">
        <v>104</v>
      </c>
      <c r="G6" s="49" t="s">
        <v>105</v>
      </c>
      <c r="H6" s="49" t="s">
        <v>106</v>
      </c>
      <c r="I6" s="50" t="s">
        <v>107</v>
      </c>
      <c r="J6" s="50"/>
    </row>
    <row r="7" customFormat="false" ht="26.25" hidden="false" customHeight="true" outlineLevel="0" collapsed="false">
      <c r="A7" s="46"/>
      <c r="B7" s="46"/>
      <c r="C7" s="47"/>
      <c r="D7" s="49"/>
      <c r="E7" s="49"/>
      <c r="F7" s="51"/>
      <c r="G7" s="49"/>
      <c r="H7" s="49"/>
      <c r="I7" s="49" t="s">
        <v>108</v>
      </c>
      <c r="J7" s="52" t="s">
        <v>109</v>
      </c>
    </row>
    <row r="8" customFormat="false" ht="16.5" hidden="false" customHeight="false" outlineLevel="0" collapsed="false">
      <c r="A8" s="46" t="n">
        <v>1</v>
      </c>
      <c r="B8" s="46" t="n">
        <v>2</v>
      </c>
      <c r="C8" s="47" t="n">
        <v>3</v>
      </c>
      <c r="D8" s="53" t="n">
        <v>4</v>
      </c>
      <c r="E8" s="53" t="n">
        <v>5</v>
      </c>
      <c r="F8" s="53" t="n">
        <v>6</v>
      </c>
      <c r="G8" s="53" t="n">
        <v>7</v>
      </c>
      <c r="H8" s="53" t="n">
        <v>8</v>
      </c>
      <c r="I8" s="53" t="n">
        <v>9</v>
      </c>
      <c r="J8" s="54" t="n">
        <v>10</v>
      </c>
    </row>
    <row r="9" customFormat="false" ht="25.9" hidden="false" customHeight="true" outlineLevel="0" collapsed="false">
      <c r="A9" s="55" t="s">
        <v>110</v>
      </c>
      <c r="B9" s="56" t="n">
        <v>100</v>
      </c>
      <c r="C9" s="57" t="s">
        <v>111</v>
      </c>
      <c r="D9" s="58" t="n">
        <f aca="false">D12+D20+D21</f>
        <v>49135238.04</v>
      </c>
      <c r="E9" s="59" t="n">
        <f aca="false">E12</f>
        <v>49135238.04</v>
      </c>
      <c r="F9" s="59" t="n">
        <f aca="false">F20</f>
        <v>0</v>
      </c>
      <c r="G9" s="58"/>
      <c r="H9" s="58"/>
      <c r="I9" s="59" t="n">
        <f aca="false">I12</f>
        <v>0</v>
      </c>
      <c r="J9" s="60"/>
    </row>
    <row r="10" customFormat="false" ht="17.45" hidden="false" customHeight="true" outlineLevel="0" collapsed="false">
      <c r="A10" s="61" t="s">
        <v>64</v>
      </c>
      <c r="B10" s="62"/>
      <c r="C10" s="63"/>
      <c r="D10" s="64"/>
      <c r="E10" s="64"/>
      <c r="F10" s="64"/>
      <c r="G10" s="64"/>
      <c r="H10" s="64"/>
      <c r="I10" s="64"/>
      <c r="J10" s="65"/>
    </row>
    <row r="11" customFormat="false" ht="25.9" hidden="false" customHeight="true" outlineLevel="0" collapsed="false">
      <c r="A11" s="62" t="s">
        <v>112</v>
      </c>
      <c r="B11" s="66" t="n">
        <v>110</v>
      </c>
      <c r="C11" s="63" t="n">
        <v>120</v>
      </c>
      <c r="D11" s="64"/>
      <c r="E11" s="67" t="s">
        <v>111</v>
      </c>
      <c r="F11" s="67" t="s">
        <v>111</v>
      </c>
      <c r="G11" s="67" t="s">
        <v>111</v>
      </c>
      <c r="H11" s="67" t="s">
        <v>111</v>
      </c>
      <c r="I11" s="64"/>
      <c r="J11" s="68" t="s">
        <v>111</v>
      </c>
    </row>
    <row r="12" customFormat="false" ht="25.9" hidden="false" customHeight="true" outlineLevel="0" collapsed="false">
      <c r="A12" s="62" t="s">
        <v>113</v>
      </c>
      <c r="B12" s="66" t="n">
        <v>120</v>
      </c>
      <c r="C12" s="63" t="n">
        <v>130</v>
      </c>
      <c r="D12" s="67" t="n">
        <f aca="false">I12+E12</f>
        <v>49135238.04</v>
      </c>
      <c r="E12" s="64" t="n">
        <f aca="false">E17</f>
        <v>49135238.04</v>
      </c>
      <c r="F12" s="67" t="s">
        <v>111</v>
      </c>
      <c r="G12" s="67" t="s">
        <v>111</v>
      </c>
      <c r="H12" s="64"/>
      <c r="I12" s="67" t="n">
        <f aca="false">I14+I15+I16</f>
        <v>0</v>
      </c>
      <c r="J12" s="65"/>
    </row>
    <row r="13" customFormat="false" ht="19.15" hidden="false" customHeight="true" outlineLevel="0" collapsed="false">
      <c r="A13" s="61" t="s">
        <v>64</v>
      </c>
      <c r="B13" s="62"/>
      <c r="C13" s="63"/>
      <c r="D13" s="64"/>
      <c r="E13" s="64"/>
      <c r="F13" s="64"/>
      <c r="G13" s="64"/>
      <c r="H13" s="64"/>
      <c r="I13" s="64"/>
      <c r="J13" s="65"/>
    </row>
    <row r="14" customFormat="false" ht="25.9" hidden="false" customHeight="true" outlineLevel="0" collapsed="false">
      <c r="A14" s="61" t="s">
        <v>114</v>
      </c>
      <c r="B14" s="66" t="n">
        <v>1201</v>
      </c>
      <c r="C14" s="63" t="n">
        <v>130</v>
      </c>
      <c r="D14" s="67" t="n">
        <f aca="false">I14</f>
        <v>0</v>
      </c>
      <c r="E14" s="67"/>
      <c r="F14" s="67" t="s">
        <v>111</v>
      </c>
      <c r="G14" s="67" t="s">
        <v>111</v>
      </c>
      <c r="H14" s="67"/>
      <c r="I14" s="67"/>
      <c r="J14" s="68"/>
      <c r="M14" s="69"/>
    </row>
    <row r="15" customFormat="false" ht="35.25" hidden="false" customHeight="true" outlineLevel="0" collapsed="false">
      <c r="A15" s="61" t="s">
        <v>115</v>
      </c>
      <c r="B15" s="66" t="n">
        <v>1202</v>
      </c>
      <c r="C15" s="63" t="n">
        <v>130</v>
      </c>
      <c r="D15" s="67"/>
      <c r="E15" s="67"/>
      <c r="F15" s="67" t="s">
        <v>111</v>
      </c>
      <c r="G15" s="67" t="s">
        <v>111</v>
      </c>
      <c r="H15" s="67"/>
      <c r="I15" s="67"/>
      <c r="J15" s="68"/>
    </row>
    <row r="16" customFormat="false" ht="35.25" hidden="false" customHeight="true" outlineLevel="0" collapsed="false">
      <c r="A16" s="61" t="s">
        <v>116</v>
      </c>
      <c r="B16" s="66" t="n">
        <v>1203</v>
      </c>
      <c r="C16" s="63" t="n">
        <v>130</v>
      </c>
      <c r="D16" s="67" t="n">
        <f aca="false">I16</f>
        <v>0</v>
      </c>
      <c r="E16" s="67"/>
      <c r="F16" s="67"/>
      <c r="G16" s="67"/>
      <c r="H16" s="67"/>
      <c r="I16" s="67"/>
      <c r="J16" s="68"/>
    </row>
    <row r="17" customFormat="false" ht="35.25" hidden="false" customHeight="true" outlineLevel="0" collapsed="false">
      <c r="A17" s="61" t="s">
        <v>117</v>
      </c>
      <c r="B17" s="66" t="n">
        <v>1204</v>
      </c>
      <c r="C17" s="63" t="n">
        <v>130</v>
      </c>
      <c r="D17" s="67"/>
      <c r="E17" s="67" t="n">
        <f aca="false">E26</f>
        <v>49135238.04</v>
      </c>
      <c r="F17" s="67"/>
      <c r="G17" s="67"/>
      <c r="H17" s="67"/>
      <c r="I17" s="67"/>
      <c r="J17" s="68"/>
    </row>
    <row r="18" customFormat="false" ht="35.25" hidden="false" customHeight="true" outlineLevel="0" collapsed="false">
      <c r="A18" s="62" t="s">
        <v>118</v>
      </c>
      <c r="B18" s="66" t="n">
        <v>130</v>
      </c>
      <c r="C18" s="63" t="n">
        <v>140</v>
      </c>
      <c r="D18" s="67"/>
      <c r="E18" s="67" t="s">
        <v>111</v>
      </c>
      <c r="F18" s="67" t="s">
        <v>111</v>
      </c>
      <c r="G18" s="67" t="s">
        <v>111</v>
      </c>
      <c r="H18" s="67" t="s">
        <v>111</v>
      </c>
      <c r="I18" s="67"/>
      <c r="J18" s="68" t="s">
        <v>111</v>
      </c>
    </row>
    <row r="19" customFormat="false" ht="47.45" hidden="false" customHeight="true" outlineLevel="0" collapsed="false">
      <c r="A19" s="62" t="s">
        <v>119</v>
      </c>
      <c r="B19" s="66" t="n">
        <v>140</v>
      </c>
      <c r="C19" s="63" t="n">
        <v>152</v>
      </c>
      <c r="D19" s="67"/>
      <c r="E19" s="67" t="s">
        <v>111</v>
      </c>
      <c r="F19" s="67" t="s">
        <v>111</v>
      </c>
      <c r="G19" s="67" t="s">
        <v>111</v>
      </c>
      <c r="H19" s="67" t="s">
        <v>111</v>
      </c>
      <c r="I19" s="67"/>
      <c r="J19" s="68" t="s">
        <v>111</v>
      </c>
    </row>
    <row r="20" customFormat="false" ht="31.5" hidden="false" customHeight="true" outlineLevel="0" collapsed="false">
      <c r="A20" s="62" t="s">
        <v>120</v>
      </c>
      <c r="B20" s="66" t="n">
        <v>150</v>
      </c>
      <c r="C20" s="63" t="n">
        <v>180</v>
      </c>
      <c r="D20" s="67" t="n">
        <f aca="false">F20</f>
        <v>0</v>
      </c>
      <c r="E20" s="67" t="s">
        <v>111</v>
      </c>
      <c r="F20" s="67" t="n">
        <f aca="false">F26</f>
        <v>0</v>
      </c>
      <c r="G20" s="67"/>
      <c r="H20" s="67" t="s">
        <v>111</v>
      </c>
      <c r="I20" s="67" t="s">
        <v>111</v>
      </c>
      <c r="J20" s="68" t="s">
        <v>111</v>
      </c>
    </row>
    <row r="21" customFormat="false" ht="25.9" hidden="false" customHeight="true" outlineLevel="0" collapsed="false">
      <c r="A21" s="62" t="s">
        <v>121</v>
      </c>
      <c r="B21" s="66" t="n">
        <v>160</v>
      </c>
      <c r="C21" s="63" t="n">
        <v>180</v>
      </c>
      <c r="D21" s="67" t="n">
        <v>0</v>
      </c>
      <c r="E21" s="67" t="s">
        <v>111</v>
      </c>
      <c r="F21" s="67" t="s">
        <v>111</v>
      </c>
      <c r="G21" s="67" t="s">
        <v>111</v>
      </c>
      <c r="H21" s="67" t="s">
        <v>111</v>
      </c>
      <c r="I21" s="67" t="n">
        <v>0</v>
      </c>
      <c r="J21" s="68"/>
    </row>
    <row r="22" customFormat="false" ht="25.9" hidden="false" customHeight="true" outlineLevel="0" collapsed="false">
      <c r="A22" s="62" t="s">
        <v>122</v>
      </c>
      <c r="B22" s="66" t="n">
        <v>180</v>
      </c>
      <c r="C22" s="63" t="s">
        <v>111</v>
      </c>
      <c r="D22" s="67"/>
      <c r="E22" s="67" t="s">
        <v>111</v>
      </c>
      <c r="F22" s="67" t="s">
        <v>111</v>
      </c>
      <c r="G22" s="67" t="s">
        <v>111</v>
      </c>
      <c r="H22" s="67" t="s">
        <v>111</v>
      </c>
      <c r="I22" s="67"/>
      <c r="J22" s="68" t="s">
        <v>111</v>
      </c>
    </row>
    <row r="23" customFormat="false" ht="19.15" hidden="false" customHeight="true" outlineLevel="0" collapsed="false">
      <c r="A23" s="61" t="s">
        <v>64</v>
      </c>
      <c r="B23" s="62"/>
      <c r="C23" s="63"/>
      <c r="D23" s="67"/>
      <c r="E23" s="67"/>
      <c r="F23" s="67"/>
      <c r="G23" s="67"/>
      <c r="H23" s="67"/>
      <c r="I23" s="67"/>
      <c r="J23" s="68"/>
    </row>
    <row r="24" customFormat="false" ht="25.9" hidden="false" customHeight="true" outlineLevel="0" collapsed="false">
      <c r="A24" s="61" t="s">
        <v>123</v>
      </c>
      <c r="B24" s="66" t="n">
        <v>1801</v>
      </c>
      <c r="C24" s="63" t="s">
        <v>111</v>
      </c>
      <c r="D24" s="67"/>
      <c r="E24" s="67" t="s">
        <v>111</v>
      </c>
      <c r="F24" s="67" t="s">
        <v>111</v>
      </c>
      <c r="G24" s="67" t="s">
        <v>111</v>
      </c>
      <c r="H24" s="67" t="s">
        <v>111</v>
      </c>
      <c r="I24" s="67"/>
      <c r="J24" s="68" t="s">
        <v>111</v>
      </c>
    </row>
    <row r="25" customFormat="false" ht="25.9" hidden="false" customHeight="true" outlineLevel="0" collapsed="false">
      <c r="A25" s="61" t="s">
        <v>124</v>
      </c>
      <c r="B25" s="66" t="n">
        <v>1802</v>
      </c>
      <c r="C25" s="63" t="s">
        <v>111</v>
      </c>
      <c r="D25" s="70"/>
      <c r="E25" s="70" t="s">
        <v>111</v>
      </c>
      <c r="F25" s="70" t="s">
        <v>111</v>
      </c>
      <c r="G25" s="70" t="s">
        <v>111</v>
      </c>
      <c r="H25" s="70" t="s">
        <v>111</v>
      </c>
      <c r="I25" s="70"/>
      <c r="J25" s="50" t="s">
        <v>111</v>
      </c>
    </row>
    <row r="26" customFormat="false" ht="25.9" hidden="false" customHeight="true" outlineLevel="0" collapsed="false">
      <c r="A26" s="62" t="s">
        <v>125</v>
      </c>
      <c r="B26" s="66" t="n">
        <v>200</v>
      </c>
      <c r="C26" s="63" t="s">
        <v>111</v>
      </c>
      <c r="D26" s="64" t="n">
        <f aca="false">E26+F26+I26</f>
        <v>49135238.04</v>
      </c>
      <c r="E26" s="67" t="n">
        <f aca="false">E28+E42</f>
        <v>49135238.04</v>
      </c>
      <c r="F26" s="67" t="n">
        <f aca="false">F28+F35+F42</f>
        <v>0</v>
      </c>
      <c r="G26" s="64"/>
      <c r="H26" s="64"/>
      <c r="I26" s="67" t="n">
        <f aca="false">I28+I35+I42</f>
        <v>0</v>
      </c>
      <c r="J26" s="65"/>
      <c r="K26" s="71"/>
    </row>
    <row r="27" customFormat="false" ht="19.15" hidden="false" customHeight="true" outlineLevel="0" collapsed="false">
      <c r="A27" s="72" t="s">
        <v>126</v>
      </c>
      <c r="B27" s="55"/>
      <c r="C27" s="57"/>
      <c r="D27" s="58"/>
      <c r="E27" s="59"/>
      <c r="F27" s="59"/>
      <c r="G27" s="58"/>
      <c r="H27" s="58"/>
      <c r="I27" s="58"/>
      <c r="J27" s="60"/>
    </row>
    <row r="28" customFormat="false" ht="25.9" hidden="false" customHeight="true" outlineLevel="0" collapsed="false">
      <c r="A28" s="73" t="s">
        <v>127</v>
      </c>
      <c r="B28" s="74" t="n">
        <v>210</v>
      </c>
      <c r="C28" s="75" t="n">
        <v>100</v>
      </c>
      <c r="D28" s="76" t="n">
        <f aca="false">E28+F28+G28+H28+I28</f>
        <v>43086780.96</v>
      </c>
      <c r="E28" s="77" t="n">
        <f aca="false">E30+E31</f>
        <v>43086780.96</v>
      </c>
      <c r="F28" s="77" t="n">
        <f aca="false">F31</f>
        <v>0</v>
      </c>
      <c r="G28" s="76"/>
      <c r="H28" s="76"/>
      <c r="I28" s="76"/>
      <c r="J28" s="78"/>
    </row>
    <row r="29" customFormat="false" ht="18" hidden="false" customHeight="true" outlineLevel="0" collapsed="false">
      <c r="A29" s="61" t="s">
        <v>62</v>
      </c>
      <c r="B29" s="62"/>
      <c r="C29" s="63"/>
      <c r="D29" s="64" t="n">
        <f aca="false">E29+F29+G29+H29+I29</f>
        <v>0</v>
      </c>
      <c r="E29" s="67"/>
      <c r="F29" s="67"/>
      <c r="G29" s="64"/>
      <c r="H29" s="64"/>
      <c r="I29" s="64"/>
      <c r="J29" s="65"/>
    </row>
    <row r="30" customFormat="false" ht="30.6" hidden="false" customHeight="true" outlineLevel="0" collapsed="false">
      <c r="A30" s="62" t="s">
        <v>128</v>
      </c>
      <c r="B30" s="66" t="n">
        <v>211</v>
      </c>
      <c r="C30" s="63" t="n">
        <v>110</v>
      </c>
      <c r="D30" s="67" t="n">
        <f aca="false">E30+F30+G30+H30+I30</f>
        <v>43068180.96</v>
      </c>
      <c r="E30" s="67" t="n">
        <v>43068180.96</v>
      </c>
      <c r="F30" s="67" t="n">
        <v>0</v>
      </c>
      <c r="G30" s="64"/>
      <c r="H30" s="64"/>
      <c r="I30" s="64"/>
      <c r="J30" s="65"/>
    </row>
    <row r="31" customFormat="false" ht="25.9" hidden="false" customHeight="true" outlineLevel="0" collapsed="false">
      <c r="A31" s="62" t="s">
        <v>129</v>
      </c>
      <c r="B31" s="66" t="n">
        <v>212</v>
      </c>
      <c r="C31" s="63" t="n">
        <v>112</v>
      </c>
      <c r="D31" s="67" t="n">
        <f aca="false">E31+F31+G31+H31+I31</f>
        <v>18600</v>
      </c>
      <c r="E31" s="67" t="n">
        <v>18600</v>
      </c>
      <c r="F31" s="67" t="n">
        <v>0</v>
      </c>
      <c r="G31" s="64"/>
      <c r="H31" s="64"/>
      <c r="I31" s="64"/>
      <c r="J31" s="65"/>
    </row>
    <row r="32" customFormat="false" ht="30" hidden="false" customHeight="true" outlineLevel="0" collapsed="false">
      <c r="A32" s="62" t="s">
        <v>130</v>
      </c>
      <c r="B32" s="66" t="n">
        <v>220</v>
      </c>
      <c r="C32" s="63" t="n">
        <v>300</v>
      </c>
      <c r="D32" s="67" t="n">
        <f aca="false">E32+F32+G32+H32+I32</f>
        <v>0</v>
      </c>
      <c r="E32" s="67"/>
      <c r="F32" s="67"/>
      <c r="G32" s="64"/>
      <c r="H32" s="64"/>
      <c r="I32" s="64"/>
      <c r="J32" s="65"/>
    </row>
    <row r="33" customFormat="false" ht="19.9" hidden="false" customHeight="true" outlineLevel="0" collapsed="false">
      <c r="A33" s="61" t="s">
        <v>62</v>
      </c>
      <c r="B33" s="62"/>
      <c r="C33" s="63"/>
      <c r="D33" s="67" t="n">
        <f aca="false">E33+F33+G33+H33+I33</f>
        <v>0</v>
      </c>
      <c r="E33" s="67"/>
      <c r="F33" s="67"/>
      <c r="G33" s="64"/>
      <c r="H33" s="64"/>
      <c r="I33" s="64"/>
      <c r="J33" s="65"/>
    </row>
    <row r="34" customFormat="false" ht="25.9" hidden="false" customHeight="true" outlineLevel="0" collapsed="false">
      <c r="A34" s="62"/>
      <c r="B34" s="62"/>
      <c r="C34" s="63"/>
      <c r="D34" s="67" t="n">
        <f aca="false">E34+F34+G34+H34+I34</f>
        <v>0</v>
      </c>
      <c r="E34" s="67"/>
      <c r="F34" s="67"/>
      <c r="G34" s="64"/>
      <c r="H34" s="64"/>
      <c r="I34" s="64"/>
      <c r="J34" s="65"/>
    </row>
    <row r="35" customFormat="false" ht="33" hidden="false" customHeight="true" outlineLevel="0" collapsed="false">
      <c r="A35" s="73" t="s">
        <v>131</v>
      </c>
      <c r="B35" s="74" t="n">
        <v>230</v>
      </c>
      <c r="C35" s="75" t="n">
        <v>850</v>
      </c>
      <c r="D35" s="77" t="n">
        <f aca="false">E35+F35+G35+H35+I35</f>
        <v>0</v>
      </c>
      <c r="E35" s="77" t="n">
        <v>0</v>
      </c>
      <c r="F35" s="77" t="n">
        <f aca="false">F37+F39+F38</f>
        <v>0</v>
      </c>
      <c r="G35" s="76"/>
      <c r="H35" s="76"/>
      <c r="I35" s="76"/>
      <c r="J35" s="78"/>
    </row>
    <row r="36" customFormat="false" ht="25.9" hidden="false" customHeight="true" outlineLevel="0" collapsed="false">
      <c r="A36" s="61" t="s">
        <v>62</v>
      </c>
      <c r="B36" s="62"/>
      <c r="C36" s="63"/>
      <c r="D36" s="67"/>
      <c r="E36" s="67"/>
      <c r="F36" s="67"/>
      <c r="G36" s="64"/>
      <c r="H36" s="64"/>
      <c r="I36" s="64"/>
      <c r="J36" s="65"/>
    </row>
    <row r="37" customFormat="false" ht="25.9" hidden="false" customHeight="true" outlineLevel="0" collapsed="false">
      <c r="A37" s="61" t="s">
        <v>132</v>
      </c>
      <c r="B37" s="66" t="n">
        <v>231</v>
      </c>
      <c r="C37" s="63" t="n">
        <v>831</v>
      </c>
      <c r="D37" s="67" t="n">
        <f aca="false">F37</f>
        <v>0</v>
      </c>
      <c r="E37" s="67"/>
      <c r="F37" s="67"/>
      <c r="G37" s="64"/>
      <c r="H37" s="64"/>
      <c r="I37" s="64"/>
      <c r="J37" s="65"/>
    </row>
    <row r="38" customFormat="false" ht="25.9" hidden="false" customHeight="true" outlineLevel="0" collapsed="false">
      <c r="A38" s="61" t="s">
        <v>133</v>
      </c>
      <c r="B38" s="66" t="n">
        <v>232</v>
      </c>
      <c r="C38" s="63" t="n">
        <v>851</v>
      </c>
      <c r="D38" s="67"/>
      <c r="E38" s="67"/>
      <c r="F38" s="67" t="n">
        <v>0</v>
      </c>
      <c r="G38" s="64"/>
      <c r="H38" s="64"/>
      <c r="I38" s="64"/>
      <c r="J38" s="65"/>
    </row>
    <row r="39" customFormat="false" ht="25.9" hidden="false" customHeight="true" outlineLevel="0" collapsed="false">
      <c r="A39" s="62" t="s">
        <v>134</v>
      </c>
      <c r="B39" s="66" t="n">
        <v>233</v>
      </c>
      <c r="C39" s="63" t="n">
        <v>853</v>
      </c>
      <c r="D39" s="67" t="n">
        <f aca="false">E39+F39+G39+H39+I39</f>
        <v>0</v>
      </c>
      <c r="E39" s="67" t="n">
        <v>0</v>
      </c>
      <c r="F39" s="67" t="n">
        <v>0</v>
      </c>
      <c r="G39" s="64"/>
      <c r="H39" s="64"/>
      <c r="I39" s="64"/>
      <c r="J39" s="65"/>
    </row>
    <row r="40" customFormat="false" ht="33" hidden="false" customHeight="true" outlineLevel="0" collapsed="false">
      <c r="A40" s="62" t="s">
        <v>135</v>
      </c>
      <c r="B40" s="66" t="n">
        <v>240</v>
      </c>
      <c r="C40" s="63" t="n">
        <v>853</v>
      </c>
      <c r="D40" s="67" t="n">
        <f aca="false">E40+F40+G40+H40+I40</f>
        <v>0</v>
      </c>
      <c r="E40" s="67"/>
      <c r="F40" s="67"/>
      <c r="G40" s="64"/>
      <c r="H40" s="64"/>
      <c r="I40" s="64"/>
      <c r="J40" s="65"/>
    </row>
    <row r="41" customFormat="false" ht="30.6" hidden="false" customHeight="true" outlineLevel="0" collapsed="false">
      <c r="A41" s="62" t="s">
        <v>136</v>
      </c>
      <c r="B41" s="66" t="n">
        <v>250</v>
      </c>
      <c r="C41" s="63" t="n">
        <v>853</v>
      </c>
      <c r="D41" s="67" t="n">
        <f aca="false">E41+F41+G41+H41+I41</f>
        <v>0</v>
      </c>
      <c r="E41" s="67"/>
      <c r="F41" s="67"/>
      <c r="G41" s="64"/>
      <c r="H41" s="64"/>
      <c r="I41" s="64"/>
      <c r="J41" s="65"/>
    </row>
    <row r="42" customFormat="false" ht="32.25" hidden="false" customHeight="true" outlineLevel="0" collapsed="false">
      <c r="A42" s="62" t="s">
        <v>137</v>
      </c>
      <c r="B42" s="66" t="n">
        <v>260</v>
      </c>
      <c r="C42" s="63" t="n">
        <v>244</v>
      </c>
      <c r="D42" s="67" t="n">
        <f aca="false">E42+F42+G42+H42+I42</f>
        <v>6048457.08</v>
      </c>
      <c r="E42" s="67" t="n">
        <v>6048457.08</v>
      </c>
      <c r="F42" s="67" t="n">
        <v>0</v>
      </c>
      <c r="G42" s="64"/>
      <c r="H42" s="64"/>
      <c r="I42" s="64"/>
      <c r="J42" s="65"/>
    </row>
    <row r="43" customFormat="false" ht="25.9" hidden="false" customHeight="true" outlineLevel="0" collapsed="false">
      <c r="A43" s="62" t="s">
        <v>138</v>
      </c>
      <c r="B43" s="66" t="n">
        <v>300</v>
      </c>
      <c r="C43" s="63" t="s">
        <v>111</v>
      </c>
      <c r="D43" s="67" t="n">
        <f aca="false">E43+F43+G43+H43+I43</f>
        <v>0</v>
      </c>
      <c r="E43" s="67"/>
      <c r="F43" s="67"/>
      <c r="G43" s="64"/>
      <c r="H43" s="64"/>
      <c r="I43" s="64"/>
      <c r="J43" s="65"/>
    </row>
    <row r="44" customFormat="false" ht="25.9" hidden="false" customHeight="true" outlineLevel="0" collapsed="false">
      <c r="A44" s="61" t="s">
        <v>62</v>
      </c>
      <c r="B44" s="62"/>
      <c r="C44" s="63"/>
      <c r="D44" s="67" t="n">
        <f aca="false">E44+F44+G44+H44+I44</f>
        <v>0</v>
      </c>
      <c r="E44" s="67"/>
      <c r="F44" s="67"/>
      <c r="G44" s="64"/>
      <c r="H44" s="64"/>
      <c r="I44" s="64"/>
      <c r="J44" s="65"/>
    </row>
    <row r="45" customFormat="false" ht="25.9" hidden="false" customHeight="true" outlineLevel="0" collapsed="false">
      <c r="A45" s="62" t="s">
        <v>139</v>
      </c>
      <c r="B45" s="66" t="n">
        <v>310</v>
      </c>
      <c r="C45" s="63" t="n">
        <v>310</v>
      </c>
      <c r="D45" s="67" t="n">
        <f aca="false">E45+F45+G45+H45+I45</f>
        <v>0</v>
      </c>
      <c r="E45" s="67"/>
      <c r="F45" s="67"/>
      <c r="G45" s="64"/>
      <c r="H45" s="64"/>
      <c r="I45" s="64"/>
      <c r="J45" s="65"/>
    </row>
    <row r="46" customFormat="false" ht="25.9" hidden="false" customHeight="true" outlineLevel="0" collapsed="false">
      <c r="A46" s="62" t="s">
        <v>140</v>
      </c>
      <c r="B46" s="66" t="n">
        <v>320</v>
      </c>
      <c r="C46" s="63" t="n">
        <v>320</v>
      </c>
      <c r="D46" s="67" t="n">
        <f aca="false">E46+F46+G46+H46+I46</f>
        <v>0</v>
      </c>
      <c r="E46" s="67"/>
      <c r="F46" s="67"/>
      <c r="G46" s="64"/>
      <c r="H46" s="64"/>
      <c r="I46" s="64"/>
      <c r="J46" s="65"/>
    </row>
    <row r="47" customFormat="false" ht="25.9" hidden="false" customHeight="true" outlineLevel="0" collapsed="false">
      <c r="A47" s="62" t="s">
        <v>141</v>
      </c>
      <c r="B47" s="66" t="n">
        <v>400</v>
      </c>
      <c r="C47" s="63" t="n">
        <v>400</v>
      </c>
      <c r="D47" s="67" t="n">
        <f aca="false">E47+F47+G47+H47+I47</f>
        <v>0</v>
      </c>
      <c r="E47" s="67"/>
      <c r="F47" s="67"/>
      <c r="G47" s="64"/>
      <c r="H47" s="64"/>
      <c r="I47" s="64"/>
      <c r="J47" s="65"/>
    </row>
    <row r="48" customFormat="false" ht="25.9" hidden="false" customHeight="true" outlineLevel="0" collapsed="false">
      <c r="A48" s="61" t="s">
        <v>62</v>
      </c>
      <c r="B48" s="62"/>
      <c r="C48" s="63"/>
      <c r="D48" s="67" t="n">
        <f aca="false">E48+F48+G48+H48+I48</f>
        <v>0</v>
      </c>
      <c r="E48" s="67"/>
      <c r="F48" s="67"/>
      <c r="G48" s="64"/>
      <c r="H48" s="64"/>
      <c r="I48" s="64"/>
      <c r="J48" s="65"/>
    </row>
    <row r="49" customFormat="false" ht="25.9" hidden="false" customHeight="true" outlineLevel="0" collapsed="false">
      <c r="A49" s="62" t="s">
        <v>142</v>
      </c>
      <c r="B49" s="66" t="n">
        <v>410</v>
      </c>
      <c r="C49" s="63" t="n">
        <v>410</v>
      </c>
      <c r="D49" s="67" t="n">
        <f aca="false">E49+F49+G49+H49+I49</f>
        <v>0</v>
      </c>
      <c r="E49" s="67"/>
      <c r="F49" s="67"/>
      <c r="G49" s="64"/>
      <c r="H49" s="64"/>
      <c r="I49" s="64"/>
      <c r="J49" s="65"/>
    </row>
    <row r="50" customFormat="false" ht="25.9" hidden="false" customHeight="true" outlineLevel="0" collapsed="false">
      <c r="A50" s="62" t="s">
        <v>143</v>
      </c>
      <c r="B50" s="66" t="n">
        <v>420</v>
      </c>
      <c r="C50" s="63" t="n">
        <v>440</v>
      </c>
      <c r="D50" s="67" t="n">
        <f aca="false">E50+F50+G50+H50+I50</f>
        <v>0</v>
      </c>
      <c r="E50" s="67"/>
      <c r="F50" s="67"/>
      <c r="G50" s="64"/>
      <c r="H50" s="64"/>
      <c r="I50" s="64"/>
      <c r="J50" s="65"/>
    </row>
    <row r="51" customFormat="false" ht="25.9" hidden="false" customHeight="true" outlineLevel="0" collapsed="false">
      <c r="A51" s="79" t="s">
        <v>144</v>
      </c>
      <c r="B51" s="66" t="n">
        <v>500</v>
      </c>
      <c r="C51" s="63" t="s">
        <v>111</v>
      </c>
      <c r="D51" s="67" t="n">
        <f aca="false">E51+F51+G51+H51+I51</f>
        <v>357287.75</v>
      </c>
      <c r="E51" s="67" t="n">
        <v>357287.75</v>
      </c>
      <c r="F51" s="67"/>
      <c r="G51" s="64"/>
      <c r="H51" s="64"/>
      <c r="I51" s="64"/>
      <c r="J51" s="65"/>
    </row>
    <row r="52" customFormat="false" ht="25.9" hidden="false" customHeight="true" outlineLevel="0" collapsed="false">
      <c r="A52" s="80" t="s">
        <v>145</v>
      </c>
      <c r="B52" s="81" t="n">
        <v>600</v>
      </c>
      <c r="C52" s="82" t="s">
        <v>111</v>
      </c>
      <c r="D52" s="83" t="n">
        <f aca="false">E52+F52+G52+H52+I52</f>
        <v>0</v>
      </c>
      <c r="E52" s="83"/>
      <c r="F52" s="83"/>
      <c r="G52" s="83"/>
      <c r="H52" s="83"/>
      <c r="I52" s="83"/>
      <c r="J52" s="84"/>
    </row>
  </sheetData>
  <mergeCells count="13"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</mergeCells>
  <hyperlinks>
    <hyperlink ref="F6" r:id="rId1" display="Субсидии, предоставляемые в соответствии с абзацем вторым пункта 1 статьи 78.1 БК РФ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N10" activeCellId="0" sqref="N10"/>
    </sheetView>
  </sheetViews>
  <sheetFormatPr defaultRowHeight="15" zeroHeight="false" outlineLevelRow="0" outlineLevelCol="0"/>
  <cols>
    <col collapsed="false" customWidth="true" hidden="false" outlineLevel="0" max="1" min="1" style="0" width="44.42"/>
    <col collapsed="false" customWidth="true" hidden="false" outlineLevel="0" max="3" min="2" style="0" width="8.67"/>
    <col collapsed="false" customWidth="true" hidden="false" outlineLevel="0" max="4" min="4" style="0" width="11.99"/>
    <col collapsed="false" customWidth="true" hidden="false" outlineLevel="0" max="6" min="5" style="0" width="8.67"/>
    <col collapsed="false" customWidth="true" hidden="false" outlineLevel="0" max="7" min="7" style="0" width="12.14"/>
    <col collapsed="false" customWidth="true" hidden="false" outlineLevel="0" max="1025" min="8" style="0" width="8.67"/>
  </cols>
  <sheetData>
    <row r="1" customFormat="false" ht="15" hidden="false" customHeight="false" outlineLevel="0" collapsed="false">
      <c r="A1" s="36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customFormat="false" ht="15" hidden="false" customHeight="false" outlineLevel="0" collapsed="false">
      <c r="A2" s="36" t="s">
        <v>147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customFormat="false" ht="15" hidden="false" customHeight="false" outlineLevel="0" collapsed="false">
      <c r="A3" s="36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customFormat="false" ht="15" hidden="false" customHeight="false" outlineLevel="0" collapsed="false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customFormat="false" ht="27.6" hidden="false" customHeight="true" outlineLevel="0" collapsed="false">
      <c r="A5" s="87" t="s">
        <v>59</v>
      </c>
      <c r="B5" s="87" t="s">
        <v>99</v>
      </c>
      <c r="C5" s="87" t="s">
        <v>149</v>
      </c>
      <c r="D5" s="87" t="s">
        <v>150</v>
      </c>
      <c r="E5" s="87"/>
      <c r="F5" s="87"/>
      <c r="G5" s="87"/>
      <c r="H5" s="87"/>
      <c r="I5" s="87"/>
      <c r="J5" s="87"/>
      <c r="K5" s="87"/>
      <c r="L5" s="87"/>
    </row>
    <row r="6" customFormat="false" ht="15" hidden="false" customHeight="true" outlineLevel="0" collapsed="false">
      <c r="A6" s="87"/>
      <c r="B6" s="87"/>
      <c r="C6" s="87"/>
      <c r="D6" s="88" t="s">
        <v>151</v>
      </c>
      <c r="E6" s="88"/>
      <c r="F6" s="88"/>
      <c r="G6" s="88" t="s">
        <v>64</v>
      </c>
      <c r="H6" s="88"/>
      <c r="I6" s="88"/>
      <c r="J6" s="88"/>
      <c r="K6" s="88"/>
      <c r="L6" s="88"/>
    </row>
    <row r="7" customFormat="false" ht="115.15" hidden="false" customHeight="true" outlineLevel="0" collapsed="false">
      <c r="A7" s="87"/>
      <c r="B7" s="87"/>
      <c r="C7" s="87"/>
      <c r="D7" s="87"/>
      <c r="E7" s="88"/>
      <c r="F7" s="88"/>
      <c r="G7" s="89" t="s">
        <v>152</v>
      </c>
      <c r="H7" s="89"/>
      <c r="I7" s="89"/>
      <c r="J7" s="89" t="s">
        <v>153</v>
      </c>
      <c r="K7" s="89"/>
      <c r="L7" s="89"/>
    </row>
    <row r="8" customFormat="false" ht="57.45" hidden="false" customHeight="false" outlineLevel="0" collapsed="false">
      <c r="A8" s="87"/>
      <c r="B8" s="87"/>
      <c r="C8" s="87"/>
      <c r="D8" s="88" t="s">
        <v>154</v>
      </c>
      <c r="E8" s="88" t="s">
        <v>155</v>
      </c>
      <c r="F8" s="88" t="s">
        <v>156</v>
      </c>
      <c r="G8" s="88" t="s">
        <v>154</v>
      </c>
      <c r="H8" s="88" t="s">
        <v>155</v>
      </c>
      <c r="I8" s="88" t="s">
        <v>156</v>
      </c>
      <c r="J8" s="88" t="s">
        <v>154</v>
      </c>
      <c r="K8" s="88" t="s">
        <v>155</v>
      </c>
      <c r="L8" s="88" t="s">
        <v>156</v>
      </c>
    </row>
    <row r="9" customFormat="false" ht="15" hidden="false" customHeight="false" outlineLevel="0" collapsed="false">
      <c r="A9" s="88" t="n">
        <v>1</v>
      </c>
      <c r="B9" s="88" t="n">
        <v>2</v>
      </c>
      <c r="C9" s="88" t="n">
        <v>3</v>
      </c>
      <c r="D9" s="88" t="n">
        <v>4</v>
      </c>
      <c r="E9" s="88" t="n">
        <v>5</v>
      </c>
      <c r="F9" s="88" t="n">
        <v>6</v>
      </c>
      <c r="G9" s="88" t="n">
        <v>7</v>
      </c>
      <c r="H9" s="88" t="n">
        <v>8</v>
      </c>
      <c r="I9" s="88" t="n">
        <v>9</v>
      </c>
      <c r="J9" s="88" t="n">
        <v>10</v>
      </c>
      <c r="K9" s="88" t="n">
        <v>11</v>
      </c>
      <c r="L9" s="88" t="n">
        <v>12</v>
      </c>
    </row>
    <row r="10" customFormat="false" ht="34.9" hidden="false" customHeight="true" outlineLevel="0" collapsed="false">
      <c r="A10" s="90" t="s">
        <v>157</v>
      </c>
      <c r="B10" s="88" t="n">
        <v>1</v>
      </c>
      <c r="C10" s="88" t="s">
        <v>111</v>
      </c>
      <c r="D10" s="91" t="n">
        <f aca="false">D12+D13</f>
        <v>6048457.08</v>
      </c>
      <c r="E10" s="91"/>
      <c r="F10" s="91"/>
      <c r="G10" s="91" t="n">
        <f aca="false">G12+G13</f>
        <v>6048457.08</v>
      </c>
      <c r="H10" s="90"/>
      <c r="I10" s="90"/>
      <c r="J10" s="90"/>
      <c r="K10" s="90"/>
      <c r="L10" s="90"/>
    </row>
    <row r="11" customFormat="false" ht="16.9" hidden="false" customHeight="true" outlineLevel="0" collapsed="false">
      <c r="A11" s="92" t="s">
        <v>64</v>
      </c>
      <c r="B11" s="90"/>
      <c r="C11" s="90"/>
      <c r="D11" s="91"/>
      <c r="E11" s="91"/>
      <c r="F11" s="91"/>
      <c r="G11" s="91"/>
      <c r="H11" s="90"/>
      <c r="I11" s="90"/>
      <c r="J11" s="90"/>
      <c r="K11" s="90"/>
      <c r="L11" s="90"/>
    </row>
    <row r="12" customFormat="false" ht="33" hidden="false" customHeight="true" outlineLevel="0" collapsed="false">
      <c r="A12" s="90" t="s">
        <v>158</v>
      </c>
      <c r="B12" s="88" t="n">
        <v>1001</v>
      </c>
      <c r="C12" s="88" t="s">
        <v>111</v>
      </c>
      <c r="D12" s="91" t="n">
        <f aca="false">G12</f>
        <v>692352.77</v>
      </c>
      <c r="E12" s="91"/>
      <c r="F12" s="91"/>
      <c r="G12" s="91" t="n">
        <f aca="false">497824.4+194528.37</f>
        <v>692352.77</v>
      </c>
      <c r="H12" s="90"/>
      <c r="I12" s="90"/>
      <c r="J12" s="90"/>
      <c r="K12" s="90"/>
      <c r="L12" s="90"/>
    </row>
    <row r="13" customFormat="false" ht="33" hidden="false" customHeight="true" outlineLevel="0" collapsed="false">
      <c r="A13" s="90" t="s">
        <v>159</v>
      </c>
      <c r="B13" s="88" t="n">
        <v>2001</v>
      </c>
      <c r="C13" s="90"/>
      <c r="D13" s="91" t="n">
        <f aca="false">G13+J13</f>
        <v>5356104.31</v>
      </c>
      <c r="E13" s="91"/>
      <c r="F13" s="91"/>
      <c r="G13" s="91" t="n">
        <f aca="false">'2.2'!D42-'2.2.1'!G12</f>
        <v>5356104.31</v>
      </c>
      <c r="H13" s="90"/>
      <c r="I13" s="90"/>
      <c r="J13" s="90"/>
      <c r="K13" s="90"/>
      <c r="L13" s="90"/>
    </row>
  </sheetData>
  <mergeCells count="11">
    <mergeCell ref="A1:L1"/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в соответствии с Федеральным законом от 5 апреля 2013 г. N 44-ФЗ &quot;О контрактной системе в сфере закупок товаров, работ, услуг для обеспечения государственных и муниципальных нужд&quot;"/>
    <hyperlink ref="J7" r:id="rId2" display="в соответствии с Федеральным законом от 18 июля 2011 г. N 223-ФЗ &quot;О закупках товаров, работ, услуг отдельными видами юридических лиц&quot;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44.71"/>
    <col collapsed="false" customWidth="true" hidden="false" outlineLevel="0" max="2" min="2" style="0" width="8.67"/>
    <col collapsed="false" customWidth="true" hidden="false" outlineLevel="0" max="3" min="3" style="0" width="18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36" t="s">
        <v>160</v>
      </c>
      <c r="B1" s="36"/>
      <c r="C1" s="36"/>
    </row>
    <row r="2" customFormat="false" ht="15" hidden="false" customHeight="false" outlineLevel="0" collapsed="false">
      <c r="A2" s="36" t="s">
        <v>161</v>
      </c>
      <c r="B2" s="36"/>
      <c r="C2" s="36"/>
    </row>
    <row r="3" customFormat="false" ht="15" hidden="false" customHeight="false" outlineLevel="0" collapsed="false">
      <c r="A3" s="36" t="s">
        <v>148</v>
      </c>
      <c r="B3" s="36"/>
      <c r="C3" s="36"/>
    </row>
    <row r="4" customFormat="false" ht="15" hidden="false" customHeight="false" outlineLevel="0" collapsed="false">
      <c r="A4" s="36" t="s">
        <v>162</v>
      </c>
      <c r="B4" s="36"/>
      <c r="C4" s="36"/>
    </row>
    <row r="5" customFormat="false" ht="15.75" hidden="false" customHeight="false" outlineLevel="0" collapsed="false">
      <c r="A5" s="37"/>
      <c r="B5" s="38"/>
      <c r="C5" s="38"/>
    </row>
    <row r="6" customFormat="false" ht="60.75" hidden="false" customHeight="false" outlineLevel="0" collapsed="false">
      <c r="A6" s="93" t="s">
        <v>59</v>
      </c>
      <c r="B6" s="94" t="s">
        <v>99</v>
      </c>
      <c r="C6" s="94" t="s">
        <v>163</v>
      </c>
    </row>
    <row r="7" customFormat="false" ht="15.75" hidden="false" customHeight="false" outlineLevel="0" collapsed="false">
      <c r="A7" s="95" t="n">
        <v>1</v>
      </c>
      <c r="B7" s="96" t="n">
        <v>2</v>
      </c>
      <c r="C7" s="96" t="n">
        <v>3</v>
      </c>
    </row>
    <row r="8" customFormat="false" ht="20.45" hidden="false" customHeight="true" outlineLevel="0" collapsed="false">
      <c r="A8" s="97" t="s">
        <v>144</v>
      </c>
      <c r="B8" s="98" t="n">
        <v>10</v>
      </c>
      <c r="C8" s="99"/>
    </row>
    <row r="9" customFormat="false" ht="21.6" hidden="false" customHeight="true" outlineLevel="0" collapsed="false">
      <c r="A9" s="100" t="s">
        <v>145</v>
      </c>
      <c r="B9" s="101" t="n">
        <v>20</v>
      </c>
      <c r="C9" s="102"/>
    </row>
    <row r="10" customFormat="false" ht="16.9" hidden="false" customHeight="true" outlineLevel="0" collapsed="false">
      <c r="A10" s="100" t="s">
        <v>164</v>
      </c>
      <c r="B10" s="101" t="n">
        <v>30</v>
      </c>
      <c r="C10" s="102"/>
    </row>
    <row r="11" customFormat="false" ht="15" hidden="false" customHeight="false" outlineLevel="0" collapsed="false">
      <c r="A11" s="100"/>
      <c r="B11" s="102"/>
      <c r="C11" s="102"/>
    </row>
    <row r="12" customFormat="false" ht="15" hidden="false" customHeight="false" outlineLevel="0" collapsed="false">
      <c r="A12" s="100" t="s">
        <v>165</v>
      </c>
      <c r="B12" s="101" t="n">
        <v>40</v>
      </c>
      <c r="C12" s="102"/>
    </row>
    <row r="13" customFormat="false" ht="15.75" hidden="false" customHeight="false" outlineLevel="0" collapsed="false">
      <c r="A13" s="103"/>
      <c r="B13" s="104"/>
      <c r="C13" s="104"/>
    </row>
  </sheetData>
  <mergeCells count="4">
    <mergeCell ref="A1:C1"/>
    <mergeCell ref="A2:C2"/>
    <mergeCell ref="A3:C3"/>
    <mergeCell ref="A4:C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N19" activeCellId="0" sqref="N19"/>
    </sheetView>
  </sheetViews>
  <sheetFormatPr defaultRowHeight="15" zeroHeight="false" outlineLevelRow="0" outlineLevelCol="0"/>
  <cols>
    <col collapsed="false" customWidth="true" hidden="false" outlineLevel="0" max="1" min="1" style="0" width="50.87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36" t="s">
        <v>166</v>
      </c>
      <c r="B1" s="36"/>
      <c r="C1" s="36"/>
    </row>
    <row r="2" customFormat="false" ht="15.75" hidden="false" customHeight="false" outlineLevel="0" collapsed="false">
      <c r="A2" s="37"/>
      <c r="B2" s="38"/>
      <c r="C2" s="38"/>
    </row>
    <row r="3" customFormat="false" ht="30.75" hidden="false" customHeight="false" outlineLevel="0" collapsed="false">
      <c r="A3" s="93" t="s">
        <v>59</v>
      </c>
      <c r="B3" s="94" t="s">
        <v>99</v>
      </c>
      <c r="C3" s="94" t="s">
        <v>60</v>
      </c>
    </row>
    <row r="4" customFormat="false" ht="15.75" hidden="false" customHeight="false" outlineLevel="0" collapsed="false">
      <c r="A4" s="95" t="n">
        <v>1</v>
      </c>
      <c r="B4" s="96" t="n">
        <v>2</v>
      </c>
      <c r="C4" s="96" t="n">
        <v>3</v>
      </c>
    </row>
    <row r="5" customFormat="false" ht="18" hidden="false" customHeight="true" outlineLevel="0" collapsed="false">
      <c r="A5" s="97" t="s">
        <v>167</v>
      </c>
      <c r="B5" s="105" t="n">
        <v>10</v>
      </c>
      <c r="C5" s="97"/>
    </row>
    <row r="6" customFormat="false" ht="59.45" hidden="false" customHeight="true" outlineLevel="0" collapsed="false">
      <c r="A6" s="106" t="s">
        <v>168</v>
      </c>
      <c r="B6" s="107" t="n">
        <v>20</v>
      </c>
      <c r="C6" s="100"/>
    </row>
    <row r="7" customFormat="false" ht="37.9" hidden="false" customHeight="true" outlineLevel="0" collapsed="false">
      <c r="A7" s="103" t="s">
        <v>169</v>
      </c>
      <c r="B7" s="108" t="n">
        <v>30</v>
      </c>
      <c r="C7" s="103"/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pageBreakPreview" topLeftCell="A36" colorId="64" zoomScale="100" zoomScaleNormal="100" zoomScalePageLayoutView="100" workbookViewId="0">
      <selection pane="topLeft" activeCell="G45" activeCellId="0" sqref="G45"/>
    </sheetView>
  </sheetViews>
  <sheetFormatPr defaultRowHeight="15" zeroHeight="false" outlineLevelRow="0" outlineLevelCol="0"/>
  <cols>
    <col collapsed="false" customWidth="true" hidden="false" outlineLevel="0" max="1" min="1" style="0" width="53.3"/>
    <col collapsed="false" customWidth="true" hidden="false" outlineLevel="0" max="2" min="2" style="0" width="8.67"/>
    <col collapsed="false" customWidth="true" hidden="false" outlineLevel="0" max="3" min="3" style="0" width="12.71"/>
    <col collapsed="false" customWidth="true" hidden="false" outlineLevel="0" max="4" min="4" style="0" width="10.85"/>
    <col collapsed="false" customWidth="true" hidden="false" outlineLevel="0" max="5" min="5" style="0" width="12.71"/>
    <col collapsed="false" customWidth="true" hidden="false" outlineLevel="0" max="6" min="6" style="0" width="12.42"/>
    <col collapsed="false" customWidth="true" hidden="false" outlineLevel="0" max="7" min="7" style="0" width="11.71"/>
    <col collapsed="false" customWidth="true" hidden="false" outlineLevel="0" max="1025" min="8" style="0" width="8.67"/>
  </cols>
  <sheetData>
    <row r="1" customFormat="false" ht="15" hidden="false" customHeight="false" outlineLevel="0" collapsed="false">
      <c r="A1" s="36" t="s">
        <v>170</v>
      </c>
      <c r="B1" s="36"/>
      <c r="C1" s="36"/>
      <c r="D1" s="36"/>
      <c r="E1" s="36"/>
      <c r="F1" s="36"/>
      <c r="G1" s="36"/>
    </row>
    <row r="2" customFormat="false" ht="15" hidden="false" customHeight="false" outlineLevel="0" collapsed="false">
      <c r="A2" s="36" t="s">
        <v>171</v>
      </c>
      <c r="B2" s="36"/>
      <c r="C2" s="36"/>
      <c r="D2" s="36"/>
      <c r="E2" s="36"/>
      <c r="F2" s="36"/>
      <c r="G2" s="36"/>
    </row>
    <row r="3" customFormat="false" ht="15" hidden="false" customHeight="false" outlineLevel="0" collapsed="false">
      <c r="A3" s="36" t="s">
        <v>148</v>
      </c>
      <c r="B3" s="36"/>
      <c r="C3" s="36"/>
      <c r="D3" s="36"/>
      <c r="E3" s="36"/>
      <c r="F3" s="36"/>
      <c r="G3" s="36"/>
    </row>
    <row r="4" customFormat="false" ht="15.75" hidden="false" customHeight="false" outlineLevel="0" collapsed="false">
      <c r="A4" s="37"/>
      <c r="B4" s="38"/>
      <c r="C4" s="38"/>
      <c r="D4" s="38"/>
      <c r="E4" s="38"/>
      <c r="F4" s="38"/>
      <c r="G4" s="38"/>
    </row>
    <row r="5" customFormat="false" ht="60.75" hidden="false" customHeight="false" outlineLevel="0" collapsed="false">
      <c r="A5" s="93" t="s">
        <v>59</v>
      </c>
      <c r="B5" s="94" t="s">
        <v>172</v>
      </c>
      <c r="C5" s="94" t="s">
        <v>173</v>
      </c>
      <c r="D5" s="94" t="s">
        <v>174</v>
      </c>
      <c r="E5" s="94" t="s">
        <v>175</v>
      </c>
      <c r="F5" s="94" t="s">
        <v>176</v>
      </c>
      <c r="G5" s="94" t="s">
        <v>177</v>
      </c>
    </row>
    <row r="6" customFormat="false" ht="15.75" hidden="false" customHeight="false" outlineLevel="0" collapsed="false">
      <c r="A6" s="95" t="n">
        <v>1</v>
      </c>
      <c r="B6" s="96" t="n">
        <v>2</v>
      </c>
      <c r="C6" s="96" t="n">
        <v>3</v>
      </c>
      <c r="D6" s="96" t="n">
        <v>4</v>
      </c>
      <c r="E6" s="96" t="n">
        <v>5</v>
      </c>
      <c r="F6" s="96" t="n">
        <v>6</v>
      </c>
      <c r="G6" s="96" t="n">
        <v>7</v>
      </c>
    </row>
    <row r="7" customFormat="false" ht="33" hidden="false" customHeight="true" outlineLevel="0" collapsed="false">
      <c r="A7" s="97" t="s">
        <v>178</v>
      </c>
      <c r="B7" s="105" t="s">
        <v>111</v>
      </c>
      <c r="C7" s="109" t="s">
        <v>111</v>
      </c>
      <c r="D7" s="110" t="s">
        <v>111</v>
      </c>
      <c r="E7" s="110" t="s">
        <v>111</v>
      </c>
      <c r="F7" s="110" t="s">
        <v>111</v>
      </c>
      <c r="G7" s="111" t="s">
        <v>111</v>
      </c>
    </row>
    <row r="8" customFormat="false" ht="15.6" hidden="false" customHeight="true" outlineLevel="0" collapsed="false">
      <c r="A8" s="100" t="s">
        <v>179</v>
      </c>
      <c r="B8" s="107" t="s">
        <v>180</v>
      </c>
      <c r="C8" s="112" t="n">
        <f aca="false">C11+C13+C15</f>
        <v>29223.8</v>
      </c>
      <c r="D8" s="113" t="n">
        <f aca="false">D11+D13+D15</f>
        <v>31811.7</v>
      </c>
      <c r="E8" s="113" t="n">
        <f aca="false">E11+E13+E15</f>
        <v>33459.3</v>
      </c>
      <c r="F8" s="113" t="n">
        <f aca="false">F11+F13+F15</f>
        <v>34615.8</v>
      </c>
      <c r="G8" s="114" t="n">
        <f aca="false">G11+G13+G15</f>
        <v>35817.2</v>
      </c>
      <c r="I8" s="69"/>
    </row>
    <row r="9" customFormat="false" ht="15.6" hidden="false" customHeight="true" outlineLevel="0" collapsed="false">
      <c r="A9" s="115" t="s">
        <v>181</v>
      </c>
      <c r="B9" s="107" t="s">
        <v>180</v>
      </c>
      <c r="C9" s="112" t="n">
        <f aca="false">C12+C14+C16</f>
        <v>2908.13</v>
      </c>
      <c r="D9" s="113" t="n">
        <f aca="false">D12+D14+D16</f>
        <v>3941.9</v>
      </c>
      <c r="E9" s="113" t="n">
        <f aca="false">E12+E14+E16</f>
        <v>3941.9</v>
      </c>
      <c r="F9" s="113" t="n">
        <f aca="false">F12+F14+F16</f>
        <v>3941.9</v>
      </c>
      <c r="G9" s="114" t="n">
        <f aca="false">G12+G14+G16</f>
        <v>3941.9</v>
      </c>
    </row>
    <row r="10" customFormat="false" ht="15.6" hidden="false" customHeight="true" outlineLevel="0" collapsed="false">
      <c r="A10" s="115" t="s">
        <v>64</v>
      </c>
      <c r="B10" s="100"/>
      <c r="C10" s="112"/>
      <c r="D10" s="113"/>
      <c r="E10" s="113"/>
      <c r="F10" s="113"/>
      <c r="G10" s="114"/>
      <c r="J10" s="69"/>
    </row>
    <row r="11" customFormat="false" ht="28.15" hidden="false" customHeight="true" outlineLevel="0" collapsed="false">
      <c r="A11" s="115" t="s">
        <v>182</v>
      </c>
      <c r="B11" s="107" t="s">
        <v>180</v>
      </c>
      <c r="C11" s="112" t="n">
        <v>1132.3</v>
      </c>
      <c r="D11" s="116" t="n">
        <v>1211.7</v>
      </c>
      <c r="E11" s="116" t="n">
        <v>1211.7</v>
      </c>
      <c r="F11" s="116" t="n">
        <v>1211.7</v>
      </c>
      <c r="G11" s="116" t="n">
        <v>1211.7</v>
      </c>
      <c r="I11" s="69"/>
    </row>
    <row r="12" customFormat="false" ht="16.15" hidden="false" customHeight="true" outlineLevel="0" collapsed="false">
      <c r="A12" s="115" t="s">
        <v>181</v>
      </c>
      <c r="B12" s="107" t="s">
        <v>180</v>
      </c>
      <c r="C12" s="112" t="n">
        <v>296.98</v>
      </c>
      <c r="D12" s="113" t="n">
        <v>384.7</v>
      </c>
      <c r="E12" s="113" t="n">
        <v>384.7</v>
      </c>
      <c r="F12" s="113" t="n">
        <v>384.7</v>
      </c>
      <c r="G12" s="113" t="n">
        <v>384.7</v>
      </c>
    </row>
    <row r="13" customFormat="false" ht="30.6" hidden="false" customHeight="true" outlineLevel="0" collapsed="false">
      <c r="A13" s="115" t="s">
        <v>183</v>
      </c>
      <c r="B13" s="107" t="s">
        <v>180</v>
      </c>
      <c r="C13" s="112" t="n">
        <v>8243.8</v>
      </c>
      <c r="D13" s="116" t="n">
        <f aca="false">9323.6+43</f>
        <v>9366.6</v>
      </c>
      <c r="E13" s="116" t="n">
        <v>9583</v>
      </c>
      <c r="F13" s="116" t="n">
        <v>9508.1</v>
      </c>
      <c r="G13" s="117" t="n">
        <v>10479.46</v>
      </c>
    </row>
    <row r="14" customFormat="false" ht="20.45" hidden="false" customHeight="true" outlineLevel="0" collapsed="false">
      <c r="A14" s="115" t="s">
        <v>181</v>
      </c>
      <c r="B14" s="107" t="s">
        <v>180</v>
      </c>
      <c r="C14" s="112" t="n">
        <v>2611.15</v>
      </c>
      <c r="D14" s="113" t="n">
        <v>3557.2</v>
      </c>
      <c r="E14" s="113" t="n">
        <v>3557.2</v>
      </c>
      <c r="F14" s="113" t="n">
        <v>3557.2</v>
      </c>
      <c r="G14" s="113" t="n">
        <v>3557.2</v>
      </c>
    </row>
    <row r="15" customFormat="false" ht="48.6" hidden="false" customHeight="true" outlineLevel="0" collapsed="false">
      <c r="A15" s="100" t="s">
        <v>184</v>
      </c>
      <c r="B15" s="107" t="s">
        <v>180</v>
      </c>
      <c r="C15" s="112" t="n">
        <v>19847.7</v>
      </c>
      <c r="D15" s="116" t="n">
        <f aca="false">D17+D19+D20</f>
        <v>21233.4</v>
      </c>
      <c r="E15" s="116" t="n">
        <f aca="false">E17+E19+E20</f>
        <v>22664.6</v>
      </c>
      <c r="F15" s="116" t="n">
        <f aca="false">F17+F19+F20</f>
        <v>23896</v>
      </c>
      <c r="G15" s="117" t="n">
        <f aca="false">G17+G19+G20</f>
        <v>24126.04</v>
      </c>
      <c r="I15" s="69"/>
      <c r="J15" s="69"/>
    </row>
    <row r="16" customFormat="false" ht="16.9" hidden="false" customHeight="true" outlineLevel="0" collapsed="false">
      <c r="A16" s="115" t="s">
        <v>185</v>
      </c>
      <c r="B16" s="100"/>
      <c r="C16" s="112"/>
      <c r="D16" s="113"/>
      <c r="E16" s="113"/>
      <c r="F16" s="113"/>
      <c r="G16" s="114"/>
    </row>
    <row r="17" customFormat="false" ht="28.5" hidden="false" customHeight="true" outlineLevel="0" collapsed="false">
      <c r="A17" s="118" t="s">
        <v>186</v>
      </c>
      <c r="B17" s="119" t="s">
        <v>180</v>
      </c>
      <c r="C17" s="120" t="n">
        <v>18857.4</v>
      </c>
      <c r="D17" s="116" t="n">
        <v>19778.5</v>
      </c>
      <c r="E17" s="116" t="n">
        <v>20855.1</v>
      </c>
      <c r="F17" s="116" t="n">
        <v>22011.6</v>
      </c>
      <c r="G17" s="117" t="n">
        <v>22241.64</v>
      </c>
      <c r="J17" s="69"/>
    </row>
    <row r="18" customFormat="false" ht="30" hidden="false" customHeight="false" outlineLevel="0" collapsed="false">
      <c r="A18" s="100" t="s">
        <v>187</v>
      </c>
      <c r="B18" s="107" t="s">
        <v>180</v>
      </c>
      <c r="C18" s="112" t="n">
        <v>13243.3</v>
      </c>
      <c r="D18" s="113" t="n">
        <v>13814.2</v>
      </c>
      <c r="E18" s="113" t="n">
        <v>14890.8</v>
      </c>
      <c r="F18" s="113" t="n">
        <v>16047.3</v>
      </c>
      <c r="G18" s="114" t="n">
        <v>16277.3</v>
      </c>
    </row>
    <row r="19" customFormat="false" ht="30" hidden="false" customHeight="false" outlineLevel="0" collapsed="false">
      <c r="A19" s="100" t="s">
        <v>188</v>
      </c>
      <c r="B19" s="107" t="s">
        <v>180</v>
      </c>
      <c r="C19" s="112" t="n">
        <v>980.7</v>
      </c>
      <c r="D19" s="113" t="n">
        <v>1433.5</v>
      </c>
      <c r="E19" s="113" t="n">
        <v>1789.9</v>
      </c>
      <c r="F19" s="113" t="n">
        <v>1864.8</v>
      </c>
      <c r="G19" s="114" t="n">
        <v>1864.8</v>
      </c>
    </row>
    <row r="20" customFormat="false" ht="30" hidden="false" customHeight="false" outlineLevel="0" collapsed="false">
      <c r="A20" s="100" t="s">
        <v>189</v>
      </c>
      <c r="B20" s="107" t="s">
        <v>180</v>
      </c>
      <c r="C20" s="112" t="n">
        <v>9.6</v>
      </c>
      <c r="D20" s="113" t="n">
        <v>21.4</v>
      </c>
      <c r="E20" s="113" t="n">
        <v>19.6</v>
      </c>
      <c r="F20" s="113" t="n">
        <v>19.6</v>
      </c>
      <c r="G20" s="114" t="n">
        <v>19.6</v>
      </c>
    </row>
    <row r="21" customFormat="false" ht="34.9" hidden="false" customHeight="true" outlineLevel="0" collapsed="false">
      <c r="A21" s="100" t="s">
        <v>190</v>
      </c>
      <c r="B21" s="107" t="s">
        <v>191</v>
      </c>
      <c r="C21" s="112" t="n">
        <v>96.1</v>
      </c>
      <c r="D21" s="113" t="n">
        <f aca="false">D23+D24+D29</f>
        <v>94.1</v>
      </c>
      <c r="E21" s="113" t="n">
        <f aca="false">E23+E24+E29</f>
        <v>94.1</v>
      </c>
      <c r="F21" s="113" t="n">
        <f aca="false">F23+F24+F29</f>
        <v>94.1</v>
      </c>
      <c r="G21" s="113" t="n">
        <f aca="false">G23+G24+G29</f>
        <v>94.1</v>
      </c>
    </row>
    <row r="22" customFormat="false" ht="19.9" hidden="false" customHeight="true" outlineLevel="0" collapsed="false">
      <c r="A22" s="115" t="s">
        <v>64</v>
      </c>
      <c r="B22" s="100"/>
      <c r="C22" s="112"/>
      <c r="D22" s="113"/>
      <c r="E22" s="113"/>
      <c r="F22" s="113"/>
      <c r="G22" s="114"/>
    </row>
    <row r="23" customFormat="false" ht="36.6" hidden="false" customHeight="true" outlineLevel="0" collapsed="false">
      <c r="A23" s="100" t="s">
        <v>192</v>
      </c>
      <c r="B23" s="107" t="s">
        <v>191</v>
      </c>
      <c r="C23" s="112" t="n">
        <v>2</v>
      </c>
      <c r="D23" s="113" t="n">
        <v>2</v>
      </c>
      <c r="E23" s="113" t="n">
        <v>2</v>
      </c>
      <c r="F23" s="113" t="n">
        <v>2</v>
      </c>
      <c r="G23" s="113" t="n">
        <v>2</v>
      </c>
    </row>
    <row r="24" customFormat="false" ht="34.15" hidden="false" customHeight="true" outlineLevel="0" collapsed="false">
      <c r="A24" s="100" t="s">
        <v>193</v>
      </c>
      <c r="B24" s="107" t="s">
        <v>191</v>
      </c>
      <c r="C24" s="112" t="n">
        <v>44.8</v>
      </c>
      <c r="D24" s="113" t="n">
        <v>42.8</v>
      </c>
      <c r="E24" s="113" t="n">
        <v>42.8</v>
      </c>
      <c r="F24" s="113" t="n">
        <v>42.8</v>
      </c>
      <c r="G24" s="113" t="n">
        <v>42.8</v>
      </c>
    </row>
    <row r="25" customFormat="false" ht="45.75" hidden="false" customHeight="true" outlineLevel="0" collapsed="false">
      <c r="A25" s="100" t="s">
        <v>194</v>
      </c>
      <c r="B25" s="107" t="s">
        <v>191</v>
      </c>
      <c r="C25" s="112" t="n">
        <v>1</v>
      </c>
      <c r="D25" s="113" t="n">
        <v>103</v>
      </c>
      <c r="E25" s="113" t="n">
        <v>103</v>
      </c>
      <c r="F25" s="113" t="n">
        <v>103</v>
      </c>
      <c r="G25" s="113" t="n">
        <v>103</v>
      </c>
    </row>
    <row r="26" customFormat="false" ht="16.9" hidden="false" customHeight="true" outlineLevel="0" collapsed="false">
      <c r="A26" s="100" t="s">
        <v>64</v>
      </c>
      <c r="B26" s="100"/>
      <c r="C26" s="112"/>
      <c r="D26" s="113"/>
      <c r="E26" s="113"/>
      <c r="F26" s="113"/>
      <c r="G26" s="114"/>
    </row>
    <row r="27" customFormat="false" ht="47.45" hidden="false" customHeight="true" outlineLevel="0" collapsed="false">
      <c r="A27" s="100" t="s">
        <v>195</v>
      </c>
      <c r="B27" s="107" t="s">
        <v>191</v>
      </c>
      <c r="C27" s="112" t="n">
        <v>1</v>
      </c>
      <c r="D27" s="113" t="n">
        <v>1</v>
      </c>
      <c r="E27" s="113" t="n">
        <v>1</v>
      </c>
      <c r="F27" s="113" t="n">
        <v>1</v>
      </c>
      <c r="G27" s="113" t="n">
        <v>1</v>
      </c>
    </row>
    <row r="28" customFormat="false" ht="55.15" hidden="false" customHeight="true" outlineLevel="0" collapsed="false">
      <c r="A28" s="100" t="s">
        <v>196</v>
      </c>
      <c r="B28" s="107" t="s">
        <v>191</v>
      </c>
      <c r="C28" s="112" t="n">
        <v>0</v>
      </c>
      <c r="D28" s="113" t="n">
        <v>56</v>
      </c>
      <c r="E28" s="113" t="n">
        <v>56</v>
      </c>
      <c r="F28" s="113" t="n">
        <v>56</v>
      </c>
      <c r="G28" s="113" t="n">
        <v>56</v>
      </c>
    </row>
    <row r="29" customFormat="false" ht="57.6" hidden="false" customHeight="true" outlineLevel="0" collapsed="false">
      <c r="A29" s="100" t="s">
        <v>197</v>
      </c>
      <c r="B29" s="107" t="s">
        <v>191</v>
      </c>
      <c r="C29" s="112" t="n">
        <v>49.3</v>
      </c>
      <c r="D29" s="113" t="n">
        <f aca="false">D31+D33+D34</f>
        <v>49.3</v>
      </c>
      <c r="E29" s="113" t="n">
        <f aca="false">E31+E33+E34</f>
        <v>49.3</v>
      </c>
      <c r="F29" s="113" t="n">
        <f aca="false">F31+F33+F34</f>
        <v>49.3</v>
      </c>
      <c r="G29" s="113" t="n">
        <f aca="false">G31+G33+G34</f>
        <v>49.3</v>
      </c>
    </row>
    <row r="30" customFormat="false" ht="21" hidden="false" customHeight="true" outlineLevel="0" collapsed="false">
      <c r="A30" s="100" t="s">
        <v>185</v>
      </c>
      <c r="B30" s="100"/>
      <c r="C30" s="112"/>
      <c r="D30" s="113"/>
      <c r="E30" s="113"/>
      <c r="F30" s="113"/>
      <c r="G30" s="114"/>
    </row>
    <row r="31" customFormat="false" ht="21" hidden="false" customHeight="true" outlineLevel="0" collapsed="false">
      <c r="A31" s="121" t="s">
        <v>186</v>
      </c>
      <c r="B31" s="119" t="s">
        <v>191</v>
      </c>
      <c r="C31" s="120" t="n">
        <v>46.2</v>
      </c>
      <c r="D31" s="116" t="n">
        <v>46.2</v>
      </c>
      <c r="E31" s="116" t="n">
        <v>46.2</v>
      </c>
      <c r="F31" s="116" t="n">
        <v>46.2</v>
      </c>
      <c r="G31" s="116" t="n">
        <v>46.2</v>
      </c>
    </row>
    <row r="32" customFormat="false" ht="21" hidden="false" customHeight="true" outlineLevel="0" collapsed="false">
      <c r="A32" s="100" t="s">
        <v>187</v>
      </c>
      <c r="B32" s="107" t="s">
        <v>191</v>
      </c>
      <c r="C32" s="122" t="n">
        <v>32.7</v>
      </c>
      <c r="D32" s="123" t="n">
        <v>32.5</v>
      </c>
      <c r="E32" s="123" t="n">
        <v>32.5</v>
      </c>
      <c r="F32" s="123" t="n">
        <v>32.5</v>
      </c>
      <c r="G32" s="123" t="n">
        <v>32.5</v>
      </c>
    </row>
    <row r="33" customFormat="false" ht="21" hidden="false" customHeight="true" outlineLevel="0" collapsed="false">
      <c r="A33" s="100" t="s">
        <v>188</v>
      </c>
      <c r="B33" s="107" t="s">
        <v>191</v>
      </c>
      <c r="C33" s="122" t="n">
        <v>3</v>
      </c>
      <c r="D33" s="123" t="n">
        <v>3</v>
      </c>
      <c r="E33" s="123" t="n">
        <v>3</v>
      </c>
      <c r="F33" s="123" t="n">
        <v>3</v>
      </c>
      <c r="G33" s="123" t="n">
        <v>3</v>
      </c>
    </row>
    <row r="34" customFormat="false" ht="21" hidden="false" customHeight="true" outlineLevel="0" collapsed="false">
      <c r="A34" s="100" t="s">
        <v>189</v>
      </c>
      <c r="B34" s="107" t="s">
        <v>191</v>
      </c>
      <c r="C34" s="124" t="n">
        <v>0.1</v>
      </c>
      <c r="D34" s="123" t="n">
        <v>0.1</v>
      </c>
      <c r="E34" s="123" t="n">
        <v>0.1</v>
      </c>
      <c r="F34" s="123" t="n">
        <v>0.1</v>
      </c>
      <c r="G34" s="123" t="n">
        <v>0.1</v>
      </c>
    </row>
    <row r="35" customFormat="false" ht="63.75" hidden="false" customHeight="true" outlineLevel="0" collapsed="false">
      <c r="A35" s="100" t="s">
        <v>198</v>
      </c>
      <c r="B35" s="107" t="s">
        <v>199</v>
      </c>
      <c r="C35" s="125" t="n">
        <v>35834.5</v>
      </c>
      <c r="D35" s="126" t="n">
        <v>36788.1</v>
      </c>
      <c r="E35" s="126" t="n">
        <v>36987.8</v>
      </c>
      <c r="F35" s="126" t="n">
        <v>38716.6</v>
      </c>
      <c r="G35" s="127" t="n">
        <v>40118.4</v>
      </c>
    </row>
    <row r="36" customFormat="false" ht="21" hidden="false" customHeight="true" outlineLevel="0" collapsed="false">
      <c r="A36" s="100" t="s">
        <v>200</v>
      </c>
      <c r="B36" s="107" t="s">
        <v>199</v>
      </c>
      <c r="C36" s="125" t="n">
        <v>38403.5</v>
      </c>
      <c r="D36" s="128" t="n">
        <v>41940</v>
      </c>
      <c r="E36" s="128" t="n">
        <v>49300</v>
      </c>
      <c r="F36" s="128" t="n">
        <v>51800</v>
      </c>
      <c r="G36" s="128" t="n">
        <v>51800</v>
      </c>
    </row>
    <row r="37" customFormat="false" ht="30.6" hidden="false" customHeight="true" outlineLevel="0" collapsed="false">
      <c r="A37" s="100" t="s">
        <v>201</v>
      </c>
      <c r="B37" s="107" t="s">
        <v>199</v>
      </c>
      <c r="C37" s="129" t="s">
        <v>111</v>
      </c>
      <c r="D37" s="130" t="s">
        <v>111</v>
      </c>
      <c r="E37" s="130" t="s">
        <v>111</v>
      </c>
      <c r="F37" s="130" t="s">
        <v>111</v>
      </c>
      <c r="G37" s="131" t="s">
        <v>111</v>
      </c>
    </row>
    <row r="38" customFormat="false" ht="30.6" hidden="false" customHeight="true" outlineLevel="0" collapsed="false">
      <c r="A38" s="100" t="s">
        <v>202</v>
      </c>
      <c r="B38" s="100"/>
      <c r="C38" s="112"/>
      <c r="D38" s="113"/>
      <c r="E38" s="113"/>
      <c r="F38" s="113"/>
      <c r="G38" s="114"/>
    </row>
    <row r="39" customFormat="false" ht="30.6" hidden="false" customHeight="true" outlineLevel="0" collapsed="false">
      <c r="A39" s="100" t="s">
        <v>186</v>
      </c>
      <c r="B39" s="107" t="s">
        <v>199</v>
      </c>
      <c r="C39" s="112" t="n">
        <f aca="false">C17/C31/12*1000</f>
        <v>34014.0692640693</v>
      </c>
      <c r="D39" s="132" t="n">
        <f aca="false">D17/D31/12*1000</f>
        <v>35675.505050505</v>
      </c>
      <c r="E39" s="132" t="n">
        <f aca="false">E17/E31/12*1000</f>
        <v>37617.4242424242</v>
      </c>
      <c r="F39" s="132" t="n">
        <f aca="false">F17/F31/12*1000</f>
        <v>39703.4632034632</v>
      </c>
      <c r="G39" s="133" t="n">
        <f aca="false">G17/G31/12*1000</f>
        <v>40118.3982683983</v>
      </c>
    </row>
    <row r="40" customFormat="false" ht="15" hidden="false" customHeight="false" outlineLevel="0" collapsed="false">
      <c r="A40" s="100" t="s">
        <v>187</v>
      </c>
      <c r="B40" s="107" t="s">
        <v>199</v>
      </c>
      <c r="C40" s="112" t="n">
        <f aca="false">C18/C32/12*1000</f>
        <v>33749.4903160041</v>
      </c>
      <c r="D40" s="132" t="n">
        <f aca="false">D18/D32/12*1000</f>
        <v>35421.0256410256</v>
      </c>
      <c r="E40" s="132" t="n">
        <f aca="false">E18/E32/12*1000</f>
        <v>38181.5384615385</v>
      </c>
      <c r="F40" s="132" t="n">
        <f aca="false">F18/F32/12*1000</f>
        <v>41146.9230769231</v>
      </c>
      <c r="G40" s="114" t="n">
        <f aca="false">G18/G32/12*1000</f>
        <v>41736.6666666667</v>
      </c>
    </row>
    <row r="41" customFormat="false" ht="15" hidden="false" customHeight="false" outlineLevel="0" collapsed="false">
      <c r="A41" s="100" t="s">
        <v>188</v>
      </c>
      <c r="B41" s="107" t="s">
        <v>199</v>
      </c>
      <c r="C41" s="112" t="n">
        <f aca="false">C19/C33/12*1000</f>
        <v>27241.6666666667</v>
      </c>
      <c r="D41" s="132" t="n">
        <f aca="false">D19/D33/12*1000</f>
        <v>39819.4444444444</v>
      </c>
      <c r="E41" s="132" t="n">
        <f aca="false">E19/E33/12*1000</f>
        <v>49719.4444444444</v>
      </c>
      <c r="F41" s="132" t="n">
        <f aca="false">F19/F33/12*1000</f>
        <v>51800</v>
      </c>
      <c r="G41" s="133" t="n">
        <f aca="false">G19/G33/12*1000</f>
        <v>51800</v>
      </c>
    </row>
    <row r="42" customFormat="false" ht="15" hidden="false" customHeight="false" outlineLevel="0" collapsed="false">
      <c r="A42" s="100" t="s">
        <v>189</v>
      </c>
      <c r="B42" s="107" t="s">
        <v>199</v>
      </c>
      <c r="C42" s="112" t="n">
        <f aca="false">C20/C34/12*1000</f>
        <v>8000</v>
      </c>
      <c r="D42" s="132" t="n">
        <f aca="false">D20/D34/12*1000</f>
        <v>17833.3333333333</v>
      </c>
      <c r="E42" s="132" t="n">
        <f aca="false">E20/E34/12*1000</f>
        <v>16333.3333333333</v>
      </c>
      <c r="F42" s="132" t="n">
        <f aca="false">F20/F34/12*1000</f>
        <v>16333.3333333333</v>
      </c>
      <c r="G42" s="133" t="n">
        <f aca="false">G20/G34/12*1000</f>
        <v>16333.3333333333</v>
      </c>
    </row>
    <row r="43" customFormat="false" ht="42" hidden="false" customHeight="true" outlineLevel="0" collapsed="false">
      <c r="A43" s="100" t="s">
        <v>203</v>
      </c>
      <c r="B43" s="107" t="s">
        <v>204</v>
      </c>
      <c r="C43" s="112" t="n">
        <f aca="false">(C11/C23/12)/(C8/C21/12)*100</f>
        <v>186.173649559606</v>
      </c>
      <c r="D43" s="132" t="n">
        <f aca="false">(D11/D23/12)/(D8/D21/12)*100</f>
        <v>179.212318109375</v>
      </c>
      <c r="E43" s="132" t="n">
        <f aca="false">(E11/E23/12)/(E8/E21/12)*100</f>
        <v>170.387560409214</v>
      </c>
      <c r="F43" s="132" t="n">
        <f aca="false">(F11/F23/12)/(F8/F21/12)*100</f>
        <v>164.694980326903</v>
      </c>
      <c r="G43" s="133" t="n">
        <f aca="false">(G11/G23/12)/(G8/G21/12)*100</f>
        <v>159.170691734697</v>
      </c>
    </row>
    <row r="44" customFormat="false" ht="62.25" hidden="false" customHeight="true" outlineLevel="0" collapsed="false">
      <c r="A44" s="100" t="s">
        <v>205</v>
      </c>
      <c r="B44" s="107" t="s">
        <v>204</v>
      </c>
      <c r="C44" s="129" t="s">
        <v>111</v>
      </c>
      <c r="D44" s="130" t="s">
        <v>111</v>
      </c>
      <c r="E44" s="130" t="s">
        <v>111</v>
      </c>
      <c r="F44" s="130" t="s">
        <v>111</v>
      </c>
      <c r="G44" s="131" t="s">
        <v>111</v>
      </c>
    </row>
    <row r="45" customFormat="false" ht="41.25" hidden="false" customHeight="true" outlineLevel="0" collapsed="false">
      <c r="A45" s="100" t="s">
        <v>202</v>
      </c>
      <c r="B45" s="100"/>
      <c r="C45" s="112"/>
      <c r="D45" s="113"/>
      <c r="E45" s="113"/>
      <c r="F45" s="113"/>
      <c r="G45" s="114"/>
    </row>
    <row r="46" customFormat="false" ht="41.25" hidden="false" customHeight="true" outlineLevel="0" collapsed="false">
      <c r="A46" s="100" t="s">
        <v>186</v>
      </c>
      <c r="B46" s="107" t="s">
        <v>204</v>
      </c>
      <c r="C46" s="112" t="n">
        <f aca="false">C39/C35*100</f>
        <v>94.9198935776117</v>
      </c>
      <c r="D46" s="134" t="n">
        <f aca="false">D39/D35*100</f>
        <v>96.9756661814691</v>
      </c>
      <c r="E46" s="134" t="n">
        <f aca="false">E39/E35*100</f>
        <v>101.7022484236</v>
      </c>
      <c r="F46" s="134" t="n">
        <f aca="false">F39/F35*100</f>
        <v>102.548940773372</v>
      </c>
      <c r="G46" s="135" t="n">
        <f aca="false">G39/G35*100</f>
        <v>99.9999956837717</v>
      </c>
    </row>
    <row r="47" customFormat="false" ht="15" hidden="false" customHeight="false" outlineLevel="0" collapsed="false">
      <c r="A47" s="100" t="s">
        <v>187</v>
      </c>
      <c r="B47" s="107" t="s">
        <v>204</v>
      </c>
      <c r="C47" s="112" t="n">
        <f aca="false">C40/C35*100</f>
        <v>94.1815577613866</v>
      </c>
      <c r="D47" s="134" t="n">
        <f aca="false">D40/D35*100</f>
        <v>96.2839223581148</v>
      </c>
      <c r="E47" s="134" t="n">
        <f aca="false">E40/E35*100</f>
        <v>103.227384330883</v>
      </c>
      <c r="F47" s="136" t="n">
        <f aca="false">F40/F35*100</f>
        <v>106.277212040631</v>
      </c>
      <c r="G47" s="135" t="n">
        <f aca="false">G40/G35*100</f>
        <v>104.033726835234</v>
      </c>
    </row>
    <row r="48" customFormat="false" ht="15" hidden="false" customHeight="false" outlineLevel="0" collapsed="false">
      <c r="A48" s="100" t="s">
        <v>188</v>
      </c>
      <c r="B48" s="107" t="s">
        <v>204</v>
      </c>
      <c r="C48" s="112" t="n">
        <f aca="false">C41/C35*100</f>
        <v>76.0207807187673</v>
      </c>
      <c r="D48" s="134" t="n">
        <f aca="false">D41/D35*100</f>
        <v>108.240013603433</v>
      </c>
      <c r="E48" s="134" t="n">
        <f aca="false">E41/E35*100</f>
        <v>134.421199542672</v>
      </c>
      <c r="F48" s="134" t="n">
        <f aca="false">F41/F35*100</f>
        <v>133.792740064985</v>
      </c>
      <c r="G48" s="135" t="n">
        <f aca="false">G41/G35*100</f>
        <v>129.117811278615</v>
      </c>
    </row>
    <row r="49" customFormat="false" ht="15" hidden="false" customHeight="false" outlineLevel="0" collapsed="false">
      <c r="A49" s="100" t="s">
        <v>189</v>
      </c>
      <c r="B49" s="107" t="s">
        <v>204</v>
      </c>
      <c r="C49" s="112" t="n">
        <f aca="false">C42/C35*100</f>
        <v>22.3248545396196</v>
      </c>
      <c r="D49" s="134" t="n">
        <f aca="false">D42/D35*100</f>
        <v>48.4758205325454</v>
      </c>
      <c r="E49" s="134" t="n">
        <f aca="false">E42/E35*100</f>
        <v>44.1587045818711</v>
      </c>
      <c r="F49" s="134" t="n">
        <f aca="false">F42/F35*100</f>
        <v>42.1869000204908</v>
      </c>
      <c r="G49" s="135" t="n">
        <f aca="false">G42/G35*100</f>
        <v>40.71282337614</v>
      </c>
    </row>
    <row r="50" customFormat="false" ht="34.15" hidden="false" customHeight="true" outlineLevel="0" collapsed="false">
      <c r="A50" s="100" t="s">
        <v>206</v>
      </c>
      <c r="B50" s="107" t="s">
        <v>111</v>
      </c>
      <c r="C50" s="129" t="s">
        <v>111</v>
      </c>
      <c r="D50" s="39" t="s">
        <v>111</v>
      </c>
      <c r="E50" s="39" t="s">
        <v>111</v>
      </c>
      <c r="F50" s="39" t="s">
        <v>111</v>
      </c>
      <c r="G50" s="137" t="s">
        <v>111</v>
      </c>
    </row>
    <row r="51" customFormat="false" ht="32.45" hidden="false" customHeight="true" outlineLevel="0" collapsed="false">
      <c r="A51" s="100" t="s">
        <v>207</v>
      </c>
      <c r="B51" s="107" t="s">
        <v>208</v>
      </c>
      <c r="C51" s="112" t="n">
        <v>4891</v>
      </c>
      <c r="D51" s="134" t="n">
        <v>4891</v>
      </c>
      <c r="E51" s="134" t="n">
        <v>4891</v>
      </c>
      <c r="F51" s="134" t="n">
        <v>4891</v>
      </c>
      <c r="G51" s="135" t="n">
        <v>4891</v>
      </c>
    </row>
    <row r="52" customFormat="false" ht="18" hidden="false" customHeight="true" outlineLevel="0" collapsed="false">
      <c r="A52" s="100" t="s">
        <v>64</v>
      </c>
      <c r="B52" s="100"/>
      <c r="C52" s="112"/>
      <c r="D52" s="136"/>
      <c r="E52" s="136"/>
      <c r="F52" s="136"/>
      <c r="G52" s="138"/>
    </row>
    <row r="53" customFormat="false" ht="32.45" hidden="false" customHeight="true" outlineLevel="0" collapsed="false">
      <c r="A53" s="100" t="s">
        <v>209</v>
      </c>
      <c r="B53" s="107" t="s">
        <v>208</v>
      </c>
      <c r="C53" s="112" t="n">
        <v>4891</v>
      </c>
      <c r="D53" s="134" t="n">
        <v>4891</v>
      </c>
      <c r="E53" s="134" t="n">
        <v>4891</v>
      </c>
      <c r="F53" s="134" t="n">
        <v>4891</v>
      </c>
      <c r="G53" s="135" t="n">
        <v>4891</v>
      </c>
    </row>
    <row r="54" customFormat="false" ht="42" hidden="false" customHeight="true" outlineLevel="0" collapsed="false">
      <c r="A54" s="100" t="s">
        <v>210</v>
      </c>
      <c r="B54" s="107" t="s">
        <v>208</v>
      </c>
      <c r="C54" s="112" t="n">
        <v>4891</v>
      </c>
      <c r="D54" s="134" t="n">
        <v>4891</v>
      </c>
      <c r="E54" s="134" t="n">
        <v>4891</v>
      </c>
      <c r="F54" s="134" t="n">
        <v>4891</v>
      </c>
      <c r="G54" s="135" t="n">
        <v>4891</v>
      </c>
    </row>
    <row r="55" customFormat="false" ht="28.9" hidden="false" customHeight="true" outlineLevel="0" collapsed="false">
      <c r="A55" s="100" t="s">
        <v>211</v>
      </c>
      <c r="B55" s="107" t="s">
        <v>208</v>
      </c>
      <c r="C55" s="112"/>
      <c r="D55" s="136"/>
      <c r="E55" s="136"/>
      <c r="F55" s="136"/>
      <c r="G55" s="138"/>
    </row>
    <row r="56" customFormat="false" ht="32.45" hidden="false" customHeight="true" outlineLevel="0" collapsed="false">
      <c r="A56" s="100" t="s">
        <v>212</v>
      </c>
      <c r="B56" s="107" t="s">
        <v>180</v>
      </c>
      <c r="C56" s="112"/>
      <c r="D56" s="136"/>
      <c r="E56" s="136"/>
      <c r="F56" s="136"/>
      <c r="G56" s="138"/>
    </row>
    <row r="57" customFormat="false" ht="18.6" hidden="false" customHeight="true" outlineLevel="0" collapsed="false">
      <c r="A57" s="100" t="s">
        <v>64</v>
      </c>
      <c r="B57" s="100"/>
      <c r="C57" s="112"/>
      <c r="D57" s="136"/>
      <c r="E57" s="136"/>
      <c r="F57" s="136"/>
      <c r="G57" s="138"/>
    </row>
    <row r="58" customFormat="false" ht="52.15" hidden="false" customHeight="true" outlineLevel="0" collapsed="false">
      <c r="A58" s="100" t="s">
        <v>213</v>
      </c>
      <c r="B58" s="107" t="s">
        <v>180</v>
      </c>
      <c r="C58" s="112"/>
      <c r="D58" s="136"/>
      <c r="E58" s="136"/>
      <c r="F58" s="136"/>
      <c r="G58" s="138"/>
    </row>
    <row r="59" customFormat="false" ht="61.9" hidden="false" customHeight="true" outlineLevel="0" collapsed="false">
      <c r="A59" s="100" t="s">
        <v>214</v>
      </c>
      <c r="B59" s="107" t="s">
        <v>215</v>
      </c>
      <c r="C59" s="112" t="n">
        <v>1.5</v>
      </c>
      <c r="D59" s="136"/>
      <c r="E59" s="136"/>
      <c r="F59" s="136"/>
      <c r="G59" s="138"/>
    </row>
    <row r="60" customFormat="false" ht="68.45" hidden="false" customHeight="true" outlineLevel="0" collapsed="false">
      <c r="A60" s="100" t="s">
        <v>216</v>
      </c>
      <c r="B60" s="107" t="s">
        <v>215</v>
      </c>
      <c r="C60" s="112"/>
      <c r="D60" s="136"/>
      <c r="E60" s="136"/>
      <c r="F60" s="136"/>
      <c r="G60" s="138"/>
    </row>
    <row r="61" customFormat="false" ht="76.15" hidden="false" customHeight="true" outlineLevel="0" collapsed="false">
      <c r="A61" s="100" t="s">
        <v>217</v>
      </c>
      <c r="B61" s="107" t="s">
        <v>215</v>
      </c>
      <c r="C61" s="112"/>
      <c r="D61" s="136"/>
      <c r="E61" s="136"/>
      <c r="F61" s="136"/>
      <c r="G61" s="138"/>
    </row>
    <row r="62" customFormat="false" ht="19.15" hidden="false" customHeight="true" outlineLevel="0" collapsed="false">
      <c r="A62" s="100" t="s">
        <v>64</v>
      </c>
      <c r="B62" s="100"/>
      <c r="C62" s="112"/>
      <c r="D62" s="136"/>
      <c r="E62" s="136"/>
      <c r="F62" s="136"/>
      <c r="G62" s="138"/>
    </row>
    <row r="63" customFormat="false" ht="15" hidden="false" customHeight="false" outlineLevel="0" collapsed="false">
      <c r="A63" s="100"/>
      <c r="B63" s="107" t="s">
        <v>215</v>
      </c>
      <c r="C63" s="112"/>
      <c r="D63" s="136"/>
      <c r="E63" s="136"/>
      <c r="F63" s="136"/>
      <c r="G63" s="138"/>
    </row>
    <row r="64" customFormat="false" ht="27.6" hidden="false" customHeight="true" outlineLevel="0" collapsed="false">
      <c r="A64" s="100" t="s">
        <v>218</v>
      </c>
      <c r="B64" s="100"/>
      <c r="C64" s="112"/>
      <c r="D64" s="136"/>
      <c r="E64" s="136"/>
      <c r="F64" s="136"/>
      <c r="G64" s="138"/>
    </row>
    <row r="65" customFormat="false" ht="34.9" hidden="false" customHeight="true" outlineLevel="0" collapsed="false">
      <c r="A65" s="100" t="s">
        <v>219</v>
      </c>
      <c r="B65" s="107" t="s">
        <v>215</v>
      </c>
      <c r="C65" s="112" t="n">
        <v>5</v>
      </c>
      <c r="D65" s="136" t="n">
        <v>5</v>
      </c>
      <c r="E65" s="136" t="n">
        <v>5</v>
      </c>
      <c r="F65" s="136" t="n">
        <v>5</v>
      </c>
      <c r="G65" s="138" t="n">
        <v>5</v>
      </c>
    </row>
    <row r="66" customFormat="false" ht="15" hidden="false" customHeight="true" outlineLevel="0" collapsed="false">
      <c r="A66" s="100" t="s">
        <v>64</v>
      </c>
      <c r="B66" s="100"/>
      <c r="C66" s="112"/>
      <c r="D66" s="136"/>
      <c r="E66" s="136"/>
      <c r="F66" s="136"/>
      <c r="G66" s="138"/>
    </row>
    <row r="67" customFormat="false" ht="47.45" hidden="false" customHeight="true" outlineLevel="0" collapsed="false">
      <c r="A67" s="100" t="s">
        <v>220</v>
      </c>
      <c r="B67" s="107" t="s">
        <v>215</v>
      </c>
      <c r="C67" s="112" t="n">
        <v>5</v>
      </c>
      <c r="D67" s="136" t="n">
        <v>5</v>
      </c>
      <c r="E67" s="136" t="n">
        <v>5</v>
      </c>
      <c r="F67" s="136" t="n">
        <v>5</v>
      </c>
      <c r="G67" s="138" t="n">
        <v>5</v>
      </c>
    </row>
    <row r="68" customFormat="false" ht="15" hidden="false" customHeight="true" outlineLevel="0" collapsed="false">
      <c r="A68" s="100" t="s">
        <v>221</v>
      </c>
      <c r="B68" s="100"/>
      <c r="C68" s="112"/>
      <c r="D68" s="136"/>
      <c r="E68" s="136"/>
      <c r="F68" s="136"/>
      <c r="G68" s="138"/>
    </row>
    <row r="69" customFormat="false" ht="56.45" hidden="false" customHeight="true" outlineLevel="0" collapsed="false">
      <c r="A69" s="100" t="s">
        <v>222</v>
      </c>
      <c r="B69" s="107" t="s">
        <v>223</v>
      </c>
      <c r="C69" s="139" t="n">
        <v>1</v>
      </c>
      <c r="D69" s="40" t="n">
        <v>1</v>
      </c>
      <c r="E69" s="40"/>
      <c r="F69" s="40"/>
      <c r="G69" s="140"/>
    </row>
    <row r="70" customFormat="false" ht="47.45" hidden="false" customHeight="true" outlineLevel="0" collapsed="false">
      <c r="A70" s="103" t="s">
        <v>224</v>
      </c>
      <c r="B70" s="108" t="s">
        <v>225</v>
      </c>
      <c r="C70" s="141" t="n">
        <v>1</v>
      </c>
      <c r="D70" s="142" t="n">
        <v>1</v>
      </c>
      <c r="E70" s="142"/>
      <c r="F70" s="142"/>
      <c r="G70" s="143"/>
    </row>
  </sheetData>
  <mergeCells count="3">
    <mergeCell ref="A1:G1"/>
    <mergeCell ref="A2:G2"/>
    <mergeCell ref="A3:G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6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2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4" activeCellId="0" sqref="A24"/>
    </sheetView>
  </sheetViews>
  <sheetFormatPr defaultRowHeight="15" zeroHeight="false" outlineLevelRow="0" outlineLevelCol="0"/>
  <cols>
    <col collapsed="false" customWidth="true" hidden="false" outlineLevel="0" max="1" min="1" style="0" width="48.86"/>
    <col collapsed="false" customWidth="true" hidden="false" outlineLevel="0" max="3" min="2" style="0" width="17.71"/>
    <col collapsed="false" customWidth="true" hidden="false" outlineLevel="0" max="4" min="4" style="0" width="22.14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36" t="s">
        <v>226</v>
      </c>
      <c r="B1" s="36"/>
      <c r="C1" s="36"/>
      <c r="D1" s="36"/>
    </row>
    <row r="2" customFormat="false" ht="15" hidden="false" customHeight="false" outlineLevel="0" collapsed="false">
      <c r="A2" s="36" t="s">
        <v>227</v>
      </c>
      <c r="B2" s="36"/>
      <c r="C2" s="36"/>
      <c r="D2" s="36"/>
    </row>
    <row r="3" customFormat="false" ht="15" hidden="false" customHeight="false" outlineLevel="0" collapsed="false">
      <c r="A3" s="36" t="s">
        <v>148</v>
      </c>
      <c r="B3" s="36"/>
      <c r="C3" s="36"/>
      <c r="D3" s="36"/>
    </row>
    <row r="4" customFormat="false" ht="15.75" hidden="false" customHeight="false" outlineLevel="0" collapsed="false">
      <c r="A4" s="37"/>
      <c r="B4" s="38"/>
      <c r="C4" s="38"/>
      <c r="D4" s="38"/>
    </row>
    <row r="5" customFormat="false" ht="76.15" hidden="false" customHeight="true" outlineLevel="0" collapsed="false">
      <c r="A5" s="144" t="s">
        <v>228</v>
      </c>
      <c r="B5" s="145" t="s">
        <v>229</v>
      </c>
      <c r="C5" s="145" t="s">
        <v>230</v>
      </c>
      <c r="D5" s="145" t="s">
        <v>231</v>
      </c>
    </row>
    <row r="6" customFormat="false" ht="35.45" hidden="false" customHeight="true" outlineLevel="0" collapsed="false">
      <c r="A6" s="97" t="s">
        <v>232</v>
      </c>
      <c r="B6" s="146"/>
      <c r="C6" s="147"/>
      <c r="D6" s="148"/>
    </row>
    <row r="7" customFormat="false" ht="15" hidden="false" customHeight="false" outlineLevel="0" collapsed="false">
      <c r="A7" s="100"/>
      <c r="B7" s="149"/>
      <c r="C7" s="40"/>
      <c r="D7" s="140"/>
    </row>
    <row r="8" customFormat="false" ht="40.15" hidden="false" customHeight="true" outlineLevel="0" collapsed="false">
      <c r="A8" s="100" t="s">
        <v>233</v>
      </c>
      <c r="B8" s="149"/>
      <c r="C8" s="40"/>
      <c r="D8" s="140"/>
    </row>
    <row r="9" customFormat="false" ht="15" hidden="false" customHeight="false" outlineLevel="0" collapsed="false">
      <c r="A9" s="100"/>
      <c r="B9" s="149"/>
      <c r="C9" s="40"/>
      <c r="D9" s="140"/>
    </row>
    <row r="10" customFormat="false" ht="44.45" hidden="false" customHeight="true" outlineLevel="0" collapsed="false">
      <c r="A10" s="100" t="s">
        <v>234</v>
      </c>
      <c r="B10" s="149"/>
      <c r="C10" s="40"/>
      <c r="D10" s="140"/>
    </row>
    <row r="11" customFormat="false" ht="15" hidden="false" customHeight="false" outlineLevel="0" collapsed="false">
      <c r="A11" s="100"/>
      <c r="B11" s="149"/>
      <c r="C11" s="40"/>
      <c r="D11" s="140"/>
    </row>
    <row r="12" customFormat="false" ht="44.45" hidden="false" customHeight="true" outlineLevel="0" collapsed="false">
      <c r="A12" s="100" t="s">
        <v>235</v>
      </c>
      <c r="B12" s="149"/>
      <c r="C12" s="40"/>
      <c r="D12" s="140"/>
    </row>
    <row r="13" customFormat="false" ht="15.75" hidden="false" customHeight="false" outlineLevel="0" collapsed="false">
      <c r="A13" s="150"/>
      <c r="B13" s="151"/>
      <c r="C13" s="142"/>
      <c r="D13" s="143"/>
    </row>
    <row r="14" customFormat="false" ht="15.75" hidden="false" customHeight="false" outlineLevel="0" collapsed="false">
      <c r="A14" s="150" t="s">
        <v>236</v>
      </c>
      <c r="B14" s="152" t="s">
        <v>111</v>
      </c>
      <c r="C14" s="152" t="s">
        <v>111</v>
      </c>
      <c r="D14" s="153"/>
    </row>
    <row r="15" customFormat="false" ht="31.15" hidden="false" customHeight="true" outlineLevel="0" collapsed="false">
      <c r="A15" s="38"/>
      <c r="B15" s="38"/>
      <c r="C15" s="38"/>
      <c r="D15" s="38"/>
    </row>
    <row r="16" customFormat="false" ht="31.15" hidden="false" customHeight="true" outlineLevel="0" collapsed="false">
      <c r="A16" s="154" t="s">
        <v>237</v>
      </c>
      <c r="B16" s="86"/>
      <c r="C16" s="38"/>
      <c r="D16" s="155" t="s">
        <v>238</v>
      </c>
    </row>
    <row r="17" s="158" customFormat="true" ht="18.6" hidden="false" customHeight="true" outlineLevel="0" collapsed="false">
      <c r="A17" s="156"/>
      <c r="B17" s="156" t="s">
        <v>8</v>
      </c>
      <c r="C17" s="156"/>
      <c r="D17" s="157" t="s">
        <v>239</v>
      </c>
    </row>
    <row r="18" customFormat="false" ht="18" hidden="false" customHeight="true" outlineLevel="0" collapsed="false">
      <c r="A18" s="38"/>
      <c r="B18" s="38"/>
      <c r="C18" s="38"/>
      <c r="D18" s="38"/>
    </row>
    <row r="19" customFormat="false" ht="18" hidden="false" customHeight="true" outlineLevel="0" collapsed="false">
      <c r="A19" s="38" t="s">
        <v>240</v>
      </c>
      <c r="B19" s="86"/>
      <c r="C19" s="38"/>
      <c r="D19" s="155" t="s">
        <v>241</v>
      </c>
    </row>
    <row r="20" s="159" customFormat="true" ht="18" hidden="false" customHeight="true" outlineLevel="0" collapsed="false">
      <c r="A20" s="156"/>
      <c r="B20" s="156" t="s">
        <v>8</v>
      </c>
      <c r="C20" s="156"/>
      <c r="D20" s="157" t="s">
        <v>239</v>
      </c>
    </row>
    <row r="21" customFormat="false" ht="15" hidden="false" customHeight="false" outlineLevel="0" collapsed="false">
      <c r="A21" s="38"/>
      <c r="B21" s="38"/>
      <c r="C21" s="38"/>
      <c r="D21" s="38"/>
    </row>
    <row r="22" customFormat="false" ht="15" hidden="false" customHeight="false" outlineLevel="0" collapsed="false">
      <c r="A22" s="160" t="s">
        <v>242</v>
      </c>
      <c r="B22" s="38"/>
      <c r="C22" s="38"/>
      <c r="D22" s="38"/>
    </row>
    <row r="23" customFormat="false" ht="15" hidden="false" customHeight="false" outlineLevel="0" collapsed="false">
      <c r="A23" s="37" t="s">
        <v>148</v>
      </c>
      <c r="B23" s="38"/>
      <c r="C23" s="38"/>
      <c r="D23" s="38"/>
    </row>
  </sheetData>
  <mergeCells count="3">
    <mergeCell ref="A1:D1"/>
    <mergeCell ref="A2:D2"/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R18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C15" activeCellId="0" sqref="C15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5.7"/>
    <col collapsed="false" customWidth="true" hidden="false" outlineLevel="0" max="3" min="3" style="0" width="60.42"/>
    <col collapsed="false" customWidth="true" hidden="false" outlineLevel="0" max="4" min="4" style="0" width="16.87"/>
    <col collapsed="false" customWidth="true" hidden="false" outlineLevel="0" max="5" min="5" style="0" width="18"/>
    <col collapsed="false" customWidth="true" hidden="false" outlineLevel="0" max="6" min="6" style="0" width="13.29"/>
    <col collapsed="false" customWidth="true" hidden="false" outlineLevel="0" max="7" min="7" style="0" width="13.86"/>
    <col collapsed="false" customWidth="true" hidden="false" outlineLevel="0" max="8" min="8" style="0" width="15.87"/>
    <col collapsed="false" customWidth="true" hidden="false" outlineLevel="0" max="9" min="9" style="0" width="8.67"/>
    <col collapsed="false" customWidth="true" hidden="false" outlineLevel="0" max="10" min="10" style="0" width="13.29"/>
    <col collapsed="false" customWidth="true" hidden="false" outlineLevel="0" max="11" min="11" style="0" width="8.67"/>
    <col collapsed="false" customWidth="true" hidden="false" outlineLevel="0" max="12" min="12" style="0" width="15.29"/>
    <col collapsed="false" customWidth="true" hidden="false" outlineLevel="0" max="13" min="13" style="0" width="15.87"/>
    <col collapsed="false" customWidth="true" hidden="false" outlineLevel="0" max="14" min="14" style="0" width="18"/>
    <col collapsed="false" customWidth="true" hidden="false" outlineLevel="0" max="15" min="15" style="0" width="15.29"/>
    <col collapsed="false" customWidth="true" hidden="false" outlineLevel="0" max="16" min="16" style="0" width="15.71"/>
    <col collapsed="false" customWidth="true" hidden="false" outlineLevel="0" max="17" min="17" style="0" width="10.99"/>
    <col collapsed="false" customWidth="true" hidden="false" outlineLevel="0" max="18" min="18" style="0" width="16"/>
    <col collapsed="false" customWidth="true" hidden="false" outlineLevel="0" max="1025" min="19" style="0" width="8.67"/>
  </cols>
  <sheetData>
    <row r="3" customFormat="false" ht="15" hidden="false" customHeight="false" outlineLevel="0" collapsed="false">
      <c r="B3" s="161" t="s">
        <v>243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162"/>
    </row>
    <row r="4" customFormat="false" ht="15" hidden="false" customHeight="false" outlineLevel="0" collapsed="false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customFormat="false" ht="15" hidden="false" customHeight="false" outlineLevel="0" collapsed="false">
      <c r="B5" s="161" t="s">
        <v>244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38"/>
      <c r="O5" s="38"/>
      <c r="P5" s="38"/>
    </row>
    <row r="6" customFormat="false" ht="15" hidden="false" customHeight="false" outlineLevel="0" collapsed="false">
      <c r="B6" s="163" t="s">
        <v>245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38"/>
      <c r="O6" s="38"/>
      <c r="P6" s="38"/>
    </row>
    <row r="7" customFormat="false" ht="15" hidden="false" customHeight="false" outlineLevel="0" collapsed="false">
      <c r="B7" s="163" t="s">
        <v>246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38"/>
      <c r="O7" s="38"/>
      <c r="P7" s="38"/>
    </row>
    <row r="8" customFormat="false" ht="15" hidden="false" customHeight="false" outlineLevel="0" collapsed="false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customFormat="false" ht="15" hidden="false" customHeight="false" outlineLevel="0" collapsed="false">
      <c r="B9" s="161" t="s">
        <v>247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38"/>
      <c r="O9" s="38"/>
      <c r="P9" s="38"/>
    </row>
    <row r="10" customFormat="false" ht="15" hidden="false" customHeight="false" outlineLevel="0" collapsed="false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customFormat="false" ht="15" hidden="false" customHeight="true" outlineLevel="0" collapsed="false">
      <c r="B11" s="39" t="s">
        <v>248</v>
      </c>
      <c r="C11" s="39" t="s">
        <v>249</v>
      </c>
      <c r="D11" s="39" t="s">
        <v>250</v>
      </c>
      <c r="E11" s="39" t="s">
        <v>251</v>
      </c>
      <c r="F11" s="39"/>
      <c r="G11" s="39"/>
      <c r="H11" s="39"/>
      <c r="I11" s="39"/>
      <c r="J11" s="39"/>
      <c r="K11" s="39"/>
      <c r="L11" s="39" t="s">
        <v>252</v>
      </c>
      <c r="M11" s="39" t="s">
        <v>253</v>
      </c>
      <c r="N11" s="39" t="s">
        <v>254</v>
      </c>
      <c r="O11" s="39" t="s">
        <v>255</v>
      </c>
      <c r="P11" s="39" t="s">
        <v>256</v>
      </c>
    </row>
    <row r="12" customFormat="false" ht="15" hidden="false" customHeight="false" outlineLevel="0" collapsed="false">
      <c r="B12" s="39"/>
      <c r="C12" s="39"/>
      <c r="D12" s="39"/>
      <c r="E12" s="164" t="s">
        <v>108</v>
      </c>
      <c r="F12" s="164" t="s">
        <v>64</v>
      </c>
      <c r="G12" s="164"/>
      <c r="H12" s="164"/>
      <c r="I12" s="164"/>
      <c r="J12" s="164"/>
      <c r="K12" s="164"/>
      <c r="L12" s="39"/>
      <c r="M12" s="39"/>
      <c r="N12" s="39"/>
      <c r="O12" s="39"/>
      <c r="P12" s="39"/>
    </row>
    <row r="13" customFormat="false" ht="51" hidden="false" customHeight="true" outlineLevel="0" collapsed="false">
      <c r="B13" s="39"/>
      <c r="C13" s="39"/>
      <c r="D13" s="39"/>
      <c r="E13" s="164"/>
      <c r="F13" s="39" t="s">
        <v>257</v>
      </c>
      <c r="G13" s="39"/>
      <c r="H13" s="39" t="s">
        <v>258</v>
      </c>
      <c r="I13" s="39"/>
      <c r="J13" s="39" t="s">
        <v>259</v>
      </c>
      <c r="K13" s="39"/>
      <c r="L13" s="39"/>
      <c r="M13" s="39"/>
      <c r="N13" s="39"/>
      <c r="O13" s="39"/>
      <c r="P13" s="39"/>
    </row>
    <row r="14" customFormat="false" ht="15" hidden="false" customHeight="false" outlineLevel="0" collapsed="false">
      <c r="B14" s="165" t="n">
        <v>1</v>
      </c>
      <c r="C14" s="165" t="n">
        <v>2</v>
      </c>
      <c r="D14" s="165" t="n">
        <v>3</v>
      </c>
      <c r="E14" s="165" t="n">
        <v>4</v>
      </c>
      <c r="F14" s="165" t="n">
        <v>5</v>
      </c>
      <c r="G14" s="165"/>
      <c r="H14" s="165" t="n">
        <v>6</v>
      </c>
      <c r="I14" s="165"/>
      <c r="J14" s="165" t="n">
        <v>7</v>
      </c>
      <c r="K14" s="165"/>
      <c r="L14" s="165" t="n">
        <v>8</v>
      </c>
      <c r="M14" s="165" t="n">
        <v>9</v>
      </c>
      <c r="N14" s="165" t="n">
        <v>10</v>
      </c>
      <c r="O14" s="165" t="n">
        <v>11</v>
      </c>
      <c r="P14" s="165" t="n">
        <v>12</v>
      </c>
    </row>
    <row r="15" customFormat="false" ht="15" hidden="false" customHeight="false" outlineLevel="0" collapsed="false">
      <c r="B15" s="165" t="n">
        <v>1</v>
      </c>
      <c r="C15" s="166" t="s">
        <v>260</v>
      </c>
      <c r="D15" s="166" t="n">
        <v>1</v>
      </c>
      <c r="E15" s="167" t="n">
        <f aca="false">F15+H15+J15</f>
        <v>23300</v>
      </c>
      <c r="F15" s="168" t="n">
        <v>13500</v>
      </c>
      <c r="G15" s="168"/>
      <c r="H15" s="168"/>
      <c r="I15" s="168"/>
      <c r="J15" s="168" t="n">
        <v>9800</v>
      </c>
      <c r="K15" s="168"/>
      <c r="L15" s="167"/>
      <c r="M15" s="169" t="n">
        <v>2.3</v>
      </c>
      <c r="N15" s="169" t="n">
        <f aca="false">(D15*E15*(1+L15/100)*M15*12)</f>
        <v>643080</v>
      </c>
      <c r="O15" s="169" t="n">
        <f aca="false">F15*2.3</f>
        <v>31050</v>
      </c>
      <c r="P15" s="169" t="n">
        <f aca="false">N15+O15</f>
        <v>674130</v>
      </c>
      <c r="Q15" s="69"/>
    </row>
    <row r="16" customFormat="false" ht="15" hidden="false" customHeight="false" outlineLevel="0" collapsed="false">
      <c r="B16" s="165" t="n">
        <f aca="false">B15+1</f>
        <v>2</v>
      </c>
      <c r="C16" s="166" t="s">
        <v>261</v>
      </c>
      <c r="D16" s="166" t="n">
        <v>1</v>
      </c>
      <c r="E16" s="167" t="n">
        <f aca="false">F16+H16+J16</f>
        <v>17950</v>
      </c>
      <c r="F16" s="168" t="n">
        <v>12150</v>
      </c>
      <c r="G16" s="168"/>
      <c r="H16" s="168"/>
      <c r="I16" s="168"/>
      <c r="J16" s="168" t="n">
        <v>5800</v>
      </c>
      <c r="K16" s="168"/>
      <c r="L16" s="167"/>
      <c r="M16" s="169" t="n">
        <v>2.3</v>
      </c>
      <c r="N16" s="169" t="n">
        <f aca="false">(D16*E16*(1+L16/100)*M16*12)</f>
        <v>495420</v>
      </c>
      <c r="O16" s="169" t="n">
        <f aca="false">F16*2.3</f>
        <v>27945</v>
      </c>
      <c r="P16" s="169" t="n">
        <f aca="false">N16+O16</f>
        <v>523365</v>
      </c>
      <c r="Q16" s="69"/>
    </row>
    <row r="17" customFormat="false" ht="15" hidden="false" customHeight="false" outlineLevel="0" collapsed="false">
      <c r="B17" s="165" t="n">
        <v>3</v>
      </c>
      <c r="C17" s="166" t="s">
        <v>262</v>
      </c>
      <c r="D17" s="166" t="n">
        <v>1</v>
      </c>
      <c r="E17" s="167" t="n">
        <f aca="false">F17+H17+J17</f>
        <v>13221.3593</v>
      </c>
      <c r="F17" s="168" t="n">
        <v>6620</v>
      </c>
      <c r="G17" s="168"/>
      <c r="H17" s="168"/>
      <c r="I17" s="168"/>
      <c r="J17" s="168" t="n">
        <v>6601.3593</v>
      </c>
      <c r="K17" s="168"/>
      <c r="L17" s="167"/>
      <c r="M17" s="169" t="n">
        <v>2.3</v>
      </c>
      <c r="N17" s="169" t="n">
        <f aca="false">(D17*E17*(1+L17/100)*M17*12)</f>
        <v>364909.51668</v>
      </c>
      <c r="O17" s="169" t="n">
        <f aca="false">F17*D17</f>
        <v>6620</v>
      </c>
      <c r="P17" s="169" t="n">
        <f aca="false">N17+O17</f>
        <v>371529.51668</v>
      </c>
      <c r="Q17" s="69"/>
    </row>
    <row r="18" customFormat="false" ht="15" hidden="false" customHeight="false" outlineLevel="0" collapsed="false">
      <c r="B18" s="165" t="n">
        <v>4</v>
      </c>
      <c r="C18" s="166" t="s">
        <v>263</v>
      </c>
      <c r="D18" s="166" t="n">
        <v>2</v>
      </c>
      <c r="E18" s="167" t="n">
        <f aca="false">F18+H18+J18</f>
        <v>14340</v>
      </c>
      <c r="F18" s="168" t="n">
        <v>5840</v>
      </c>
      <c r="G18" s="168"/>
      <c r="H18" s="168"/>
      <c r="I18" s="168"/>
      <c r="J18" s="168" t="n">
        <v>8500</v>
      </c>
      <c r="K18" s="168"/>
      <c r="L18" s="167"/>
      <c r="M18" s="169" t="n">
        <v>2.3</v>
      </c>
      <c r="N18" s="169" t="n">
        <f aca="false">(D18*E18*(1+L18/100)*M18*12)</f>
        <v>791568</v>
      </c>
      <c r="O18" s="169" t="n">
        <f aca="false">F18*D18</f>
        <v>11680</v>
      </c>
      <c r="P18" s="169" t="n">
        <f aca="false">N18+O18</f>
        <v>803248</v>
      </c>
      <c r="Q18" s="170"/>
    </row>
    <row r="19" customFormat="false" ht="15" hidden="false" customHeight="false" outlineLevel="0" collapsed="false">
      <c r="B19" s="165" t="n">
        <v>5</v>
      </c>
      <c r="C19" s="166" t="s">
        <v>264</v>
      </c>
      <c r="D19" s="166" t="n">
        <v>35.25</v>
      </c>
      <c r="E19" s="167" t="n">
        <f aca="false">F19+H19+J19</f>
        <v>13432.34</v>
      </c>
      <c r="F19" s="168" t="n">
        <v>7432.34</v>
      </c>
      <c r="G19" s="168"/>
      <c r="H19" s="168"/>
      <c r="I19" s="168"/>
      <c r="J19" s="168" t="n">
        <v>6000</v>
      </c>
      <c r="K19" s="168"/>
      <c r="L19" s="167"/>
      <c r="M19" s="169" t="n">
        <v>2.3</v>
      </c>
      <c r="N19" s="169" t="n">
        <f aca="false">(D19*E19*(1+L19/100)*M19*12)</f>
        <v>13068323.586</v>
      </c>
      <c r="O19" s="169" t="n">
        <f aca="false">F19*D19</f>
        <v>261989.985</v>
      </c>
      <c r="P19" s="169" t="n">
        <f aca="false">N19+O19</f>
        <v>13330313.571</v>
      </c>
      <c r="Q19" s="170"/>
    </row>
    <row r="20" customFormat="false" ht="15" hidden="false" customHeight="false" outlineLevel="0" collapsed="false">
      <c r="B20" s="165" t="n">
        <v>6</v>
      </c>
      <c r="C20" s="166" t="s">
        <v>265</v>
      </c>
      <c r="D20" s="166" t="n">
        <v>6</v>
      </c>
      <c r="E20" s="167" t="n">
        <f aca="false">F20+H20+J20</f>
        <v>12555.42</v>
      </c>
      <c r="F20" s="168" t="n">
        <v>8425.42</v>
      </c>
      <c r="G20" s="168"/>
      <c r="H20" s="168"/>
      <c r="I20" s="168"/>
      <c r="J20" s="168" t="n">
        <v>4130</v>
      </c>
      <c r="K20" s="168"/>
      <c r="L20" s="167"/>
      <c r="M20" s="169" t="n">
        <v>2.3</v>
      </c>
      <c r="N20" s="169" t="n">
        <f aca="false">(D20*E20*(1+L20/100)*M20*12)</f>
        <v>2079177.552</v>
      </c>
      <c r="O20" s="169" t="n">
        <f aca="false">F20*D20</f>
        <v>50552.52</v>
      </c>
      <c r="P20" s="169" t="n">
        <f aca="false">N20+O20</f>
        <v>2129730.072</v>
      </c>
      <c r="Q20" s="170"/>
    </row>
    <row r="21" customFormat="false" ht="15" hidden="false" customHeight="false" outlineLevel="0" collapsed="false">
      <c r="B21" s="165" t="n">
        <v>7</v>
      </c>
      <c r="C21" s="166" t="s">
        <v>266</v>
      </c>
      <c r="D21" s="166" t="n">
        <v>1</v>
      </c>
      <c r="E21" s="167" t="n">
        <f aca="false">F21+H21+J21</f>
        <v>12550</v>
      </c>
      <c r="F21" s="168" t="n">
        <v>8760</v>
      </c>
      <c r="G21" s="168"/>
      <c r="H21" s="168"/>
      <c r="I21" s="168"/>
      <c r="J21" s="168" t="n">
        <v>3790</v>
      </c>
      <c r="K21" s="168"/>
      <c r="L21" s="167"/>
      <c r="M21" s="169" t="n">
        <v>2.3</v>
      </c>
      <c r="N21" s="169" t="n">
        <f aca="false">(D21*E21*(1+L21/100)*M21*12)</f>
        <v>346380</v>
      </c>
      <c r="O21" s="169" t="n">
        <f aca="false">F21*D21</f>
        <v>8760</v>
      </c>
      <c r="P21" s="169" t="n">
        <f aca="false">N21+O21</f>
        <v>355140</v>
      </c>
      <c r="Q21" s="170"/>
    </row>
    <row r="22" customFormat="false" ht="15" hidden="false" customHeight="false" outlineLevel="0" collapsed="false">
      <c r="B22" s="165" t="n">
        <v>8</v>
      </c>
      <c r="C22" s="166" t="s">
        <v>267</v>
      </c>
      <c r="D22" s="166" t="n">
        <v>1.5</v>
      </c>
      <c r="E22" s="167" t="n">
        <f aca="false">F22+H22+J22</f>
        <v>12580</v>
      </c>
      <c r="F22" s="168" t="n">
        <v>7100</v>
      </c>
      <c r="G22" s="168"/>
      <c r="H22" s="168"/>
      <c r="I22" s="168"/>
      <c r="J22" s="168" t="n">
        <v>5480</v>
      </c>
      <c r="K22" s="168"/>
      <c r="L22" s="167"/>
      <c r="M22" s="169" t="n">
        <v>2.3</v>
      </c>
      <c r="N22" s="169" t="n">
        <f aca="false">(D22*E22*(1+L22/100)*M22*12)</f>
        <v>520812</v>
      </c>
      <c r="O22" s="169" t="n">
        <f aca="false">F22*D22</f>
        <v>10650</v>
      </c>
      <c r="P22" s="169" t="n">
        <f aca="false">N22+O22</f>
        <v>531462</v>
      </c>
      <c r="Q22" s="170"/>
    </row>
    <row r="23" customFormat="false" ht="15" hidden="false" customHeight="false" outlineLevel="0" collapsed="false">
      <c r="B23" s="165" t="n">
        <v>9</v>
      </c>
      <c r="C23" s="166" t="s">
        <v>268</v>
      </c>
      <c r="D23" s="166" t="n">
        <v>3</v>
      </c>
      <c r="E23" s="167" t="n">
        <f aca="false">F23+H23+J23</f>
        <v>12595.41</v>
      </c>
      <c r="F23" s="168" t="n">
        <v>6951</v>
      </c>
      <c r="G23" s="168"/>
      <c r="H23" s="168"/>
      <c r="I23" s="168"/>
      <c r="J23" s="168" t="n">
        <v>5644.41</v>
      </c>
      <c r="K23" s="168"/>
      <c r="L23" s="167"/>
      <c r="M23" s="169" t="n">
        <v>2.3</v>
      </c>
      <c r="N23" s="169" t="n">
        <f aca="false">(D23*E23*(1+L23/100)*M23*12)</f>
        <v>1042899.948</v>
      </c>
      <c r="O23" s="169" t="n">
        <f aca="false">F23*D23</f>
        <v>20853</v>
      </c>
      <c r="P23" s="169" t="n">
        <f aca="false">N23+O23</f>
        <v>1063752.948</v>
      </c>
      <c r="Q23" s="170"/>
    </row>
    <row r="24" customFormat="false" ht="15" hidden="false" customHeight="false" outlineLevel="0" collapsed="false">
      <c r="B24" s="165" t="n">
        <v>10</v>
      </c>
      <c r="C24" s="166" t="s">
        <v>269</v>
      </c>
      <c r="D24" s="166" t="n">
        <v>1.5</v>
      </c>
      <c r="E24" s="167" t="n">
        <f aca="false">F24+H24+J24</f>
        <v>12561.33</v>
      </c>
      <c r="F24" s="168" t="n">
        <v>7061.33</v>
      </c>
      <c r="G24" s="168"/>
      <c r="H24" s="168"/>
      <c r="I24" s="168"/>
      <c r="J24" s="168" t="n">
        <v>5500</v>
      </c>
      <c r="K24" s="168"/>
      <c r="L24" s="167"/>
      <c r="M24" s="169" t="n">
        <v>2.3</v>
      </c>
      <c r="N24" s="169" t="n">
        <f aca="false">(D24*E24*(1+L24/100)*M24*12)</f>
        <v>520039.062</v>
      </c>
      <c r="O24" s="169" t="n">
        <f aca="false">F24*D24</f>
        <v>10591.995</v>
      </c>
      <c r="P24" s="169" t="n">
        <f aca="false">N24+O24</f>
        <v>530631.057</v>
      </c>
      <c r="Q24" s="170"/>
    </row>
    <row r="25" customFormat="false" ht="15" hidden="false" customHeight="false" outlineLevel="0" collapsed="false">
      <c r="B25" s="165" t="n">
        <v>11</v>
      </c>
      <c r="C25" s="166" t="s">
        <v>270</v>
      </c>
      <c r="D25" s="171" t="n">
        <v>20</v>
      </c>
      <c r="E25" s="167" t="n">
        <f aca="false">F25+H25+J25</f>
        <v>9489</v>
      </c>
      <c r="F25" s="168" t="n">
        <v>3900</v>
      </c>
      <c r="G25" s="168"/>
      <c r="H25" s="168"/>
      <c r="I25" s="168"/>
      <c r="J25" s="168" t="n">
        <v>5589</v>
      </c>
      <c r="K25" s="168"/>
      <c r="L25" s="167"/>
      <c r="M25" s="169" t="n">
        <v>2.3</v>
      </c>
      <c r="N25" s="169" t="n">
        <f aca="false">(D25*E25*(1+L25/100)*M25*12)</f>
        <v>5237928</v>
      </c>
      <c r="O25" s="169"/>
      <c r="P25" s="169" t="n">
        <f aca="false">N25+O25</f>
        <v>5237928</v>
      </c>
      <c r="Q25" s="172"/>
    </row>
    <row r="26" customFormat="false" ht="15" hidden="false" customHeight="false" outlineLevel="0" collapsed="false">
      <c r="B26" s="165" t="n">
        <v>12</v>
      </c>
      <c r="C26" s="166" t="s">
        <v>271</v>
      </c>
      <c r="D26" s="166" t="n">
        <v>1</v>
      </c>
      <c r="E26" s="167" t="n">
        <f aca="false">F26+H26+J26</f>
        <v>12900</v>
      </c>
      <c r="F26" s="168" t="n">
        <v>5600</v>
      </c>
      <c r="G26" s="168"/>
      <c r="H26" s="168"/>
      <c r="I26" s="168"/>
      <c r="J26" s="168" t="n">
        <v>7300</v>
      </c>
      <c r="K26" s="168"/>
      <c r="L26" s="167"/>
      <c r="M26" s="169" t="n">
        <v>2.3</v>
      </c>
      <c r="N26" s="169" t="n">
        <f aca="false">(D26*E26*(1+L26/100)*M26*12)</f>
        <v>356040</v>
      </c>
      <c r="O26" s="169" t="n">
        <f aca="false">F26*D26</f>
        <v>5600</v>
      </c>
      <c r="P26" s="169" t="n">
        <f aca="false">N26+O26</f>
        <v>361640</v>
      </c>
      <c r="Q26" s="69"/>
    </row>
    <row r="27" customFormat="false" ht="15" hidden="false" customHeight="false" outlineLevel="0" collapsed="false">
      <c r="B27" s="165" t="n">
        <v>13</v>
      </c>
      <c r="C27" s="166" t="s">
        <v>272</v>
      </c>
      <c r="D27" s="166" t="n">
        <v>2</v>
      </c>
      <c r="E27" s="167" t="n">
        <f aca="false">F27+H27+J27</f>
        <v>11750</v>
      </c>
      <c r="F27" s="168" t="n">
        <v>4750</v>
      </c>
      <c r="G27" s="168"/>
      <c r="H27" s="168"/>
      <c r="I27" s="168"/>
      <c r="J27" s="168" t="n">
        <v>7000</v>
      </c>
      <c r="K27" s="168"/>
      <c r="L27" s="167"/>
      <c r="M27" s="169" t="n">
        <v>2.3</v>
      </c>
      <c r="N27" s="169" t="n">
        <f aca="false">(D27*E27*(1+L27/100)*M27*12)</f>
        <v>648600</v>
      </c>
      <c r="O27" s="169" t="n">
        <f aca="false">F27*D27</f>
        <v>9500</v>
      </c>
      <c r="P27" s="169" t="n">
        <f aca="false">N27+O27</f>
        <v>658100</v>
      </c>
      <c r="Q27" s="69"/>
    </row>
    <row r="28" customFormat="false" ht="15" hidden="false" customHeight="false" outlineLevel="0" collapsed="false">
      <c r="B28" s="165" t="n">
        <v>14</v>
      </c>
      <c r="C28" s="166" t="s">
        <v>273</v>
      </c>
      <c r="D28" s="166" t="n">
        <v>1</v>
      </c>
      <c r="E28" s="167" t="n">
        <f aca="false">F28+H28+J28</f>
        <v>9489</v>
      </c>
      <c r="F28" s="168" t="n">
        <v>4040</v>
      </c>
      <c r="G28" s="168"/>
      <c r="H28" s="168"/>
      <c r="I28" s="168"/>
      <c r="J28" s="168" t="n">
        <v>5449</v>
      </c>
      <c r="K28" s="168"/>
      <c r="L28" s="167"/>
      <c r="M28" s="169" t="n">
        <v>2.3</v>
      </c>
      <c r="N28" s="169" t="n">
        <f aca="false">(D28*E28*(1+L28/100)*M28*12)</f>
        <v>261896.4</v>
      </c>
      <c r="O28" s="169"/>
      <c r="P28" s="169" t="n">
        <f aca="false">N28+O28</f>
        <v>261896.4</v>
      </c>
      <c r="Q28" s="172"/>
    </row>
    <row r="29" customFormat="false" ht="15" hidden="false" customHeight="false" outlineLevel="0" collapsed="false">
      <c r="B29" s="165" t="n">
        <v>15</v>
      </c>
      <c r="C29" s="166" t="s">
        <v>274</v>
      </c>
      <c r="D29" s="166" t="n">
        <v>1</v>
      </c>
      <c r="E29" s="167" t="n">
        <f aca="false">F29+H29+J29</f>
        <v>10605.95</v>
      </c>
      <c r="F29" s="168" t="n">
        <v>5050</v>
      </c>
      <c r="G29" s="168"/>
      <c r="H29" s="168"/>
      <c r="I29" s="168"/>
      <c r="J29" s="168" t="n">
        <v>5555.95</v>
      </c>
      <c r="K29" s="168"/>
      <c r="L29" s="167"/>
      <c r="M29" s="169" t="n">
        <v>2.3</v>
      </c>
      <c r="N29" s="169" t="n">
        <f aca="false">(D29*E29*(1+L29/100)*M29*12)</f>
        <v>292724.22</v>
      </c>
      <c r="O29" s="169"/>
      <c r="P29" s="169" t="n">
        <f aca="false">N29+O29</f>
        <v>292724.22</v>
      </c>
      <c r="Q29" s="69"/>
    </row>
    <row r="30" customFormat="false" ht="15" hidden="false" customHeight="false" outlineLevel="0" collapsed="false">
      <c r="B30" s="165" t="n">
        <v>16</v>
      </c>
      <c r="C30" s="166" t="s">
        <v>275</v>
      </c>
      <c r="D30" s="166" t="n">
        <v>5</v>
      </c>
      <c r="E30" s="167" t="n">
        <f aca="false">F30+H30+J30</f>
        <v>9489</v>
      </c>
      <c r="F30" s="168" t="n">
        <v>4090</v>
      </c>
      <c r="G30" s="168"/>
      <c r="H30" s="168"/>
      <c r="I30" s="168"/>
      <c r="J30" s="168" t="n">
        <v>5399</v>
      </c>
      <c r="K30" s="168"/>
      <c r="L30" s="167"/>
      <c r="M30" s="169" t="n">
        <v>2.3</v>
      </c>
      <c r="N30" s="169" t="n">
        <f aca="false">(D30*E30*(1+L30/100)*M30*12)</f>
        <v>1309482</v>
      </c>
      <c r="O30" s="169"/>
      <c r="P30" s="169" t="n">
        <f aca="false">N30+O30</f>
        <v>1309482</v>
      </c>
      <c r="Q30" s="172"/>
    </row>
    <row r="31" customFormat="false" ht="15" hidden="false" customHeight="false" outlineLevel="0" collapsed="false">
      <c r="B31" s="165" t="n">
        <v>17</v>
      </c>
      <c r="C31" s="166" t="s">
        <v>276</v>
      </c>
      <c r="D31" s="166" t="n">
        <v>3</v>
      </c>
      <c r="E31" s="167" t="n">
        <f aca="false">F31+H31+J31</f>
        <v>9489</v>
      </c>
      <c r="F31" s="168" t="n">
        <v>3790</v>
      </c>
      <c r="G31" s="168"/>
      <c r="H31" s="168"/>
      <c r="I31" s="168"/>
      <c r="J31" s="168" t="n">
        <v>5699</v>
      </c>
      <c r="K31" s="168"/>
      <c r="L31" s="167"/>
      <c r="M31" s="169" t="n">
        <v>2.3</v>
      </c>
      <c r="N31" s="169" t="n">
        <f aca="false">(D31*E31*(1+L31/100)*M31*12)</f>
        <v>785689.2</v>
      </c>
      <c r="O31" s="169"/>
      <c r="P31" s="169" t="n">
        <f aca="false">N31+O31</f>
        <v>785689.2</v>
      </c>
      <c r="Q31" s="172"/>
    </row>
    <row r="32" customFormat="false" ht="15" hidden="false" customHeight="false" outlineLevel="0" collapsed="false">
      <c r="B32" s="165" t="n">
        <v>18</v>
      </c>
      <c r="C32" s="166" t="s">
        <v>277</v>
      </c>
      <c r="D32" s="166" t="n">
        <v>2</v>
      </c>
      <c r="E32" s="167" t="n">
        <f aca="false">F32+H32+J32</f>
        <v>9489</v>
      </c>
      <c r="F32" s="168" t="n">
        <v>3790</v>
      </c>
      <c r="G32" s="168"/>
      <c r="H32" s="168"/>
      <c r="I32" s="168"/>
      <c r="J32" s="168" t="n">
        <v>5699</v>
      </c>
      <c r="K32" s="168"/>
      <c r="L32" s="167"/>
      <c r="M32" s="169" t="n">
        <v>2.3</v>
      </c>
      <c r="N32" s="169" t="n">
        <f aca="false">(D32*E32*(1+L32/100)*M32*12)</f>
        <v>523792.8</v>
      </c>
      <c r="O32" s="169"/>
      <c r="P32" s="169" t="n">
        <f aca="false">N32+O32</f>
        <v>523792.8</v>
      </c>
      <c r="Q32" s="172"/>
    </row>
    <row r="33" customFormat="false" ht="18" hidden="false" customHeight="true" outlineLevel="0" collapsed="false">
      <c r="B33" s="165" t="n">
        <v>19</v>
      </c>
      <c r="C33" s="173" t="s">
        <v>278</v>
      </c>
      <c r="D33" s="166" t="n">
        <v>1.25</v>
      </c>
      <c r="E33" s="167" t="n">
        <f aca="false">F33+H33+J33</f>
        <v>9489</v>
      </c>
      <c r="F33" s="168" t="n">
        <v>4090</v>
      </c>
      <c r="G33" s="168"/>
      <c r="H33" s="168"/>
      <c r="I33" s="168"/>
      <c r="J33" s="168" t="n">
        <v>5399</v>
      </c>
      <c r="K33" s="168"/>
      <c r="L33" s="167"/>
      <c r="M33" s="169" t="n">
        <v>2.3</v>
      </c>
      <c r="N33" s="169" t="n">
        <f aca="false">(D33*E33*(1+L33/100)*M33*12)</f>
        <v>327370.5</v>
      </c>
      <c r="O33" s="169"/>
      <c r="P33" s="169" t="n">
        <f aca="false">N33+O33</f>
        <v>327370.5</v>
      </c>
      <c r="Q33" s="172"/>
    </row>
    <row r="34" customFormat="false" ht="15" hidden="false" customHeight="false" outlineLevel="0" collapsed="false">
      <c r="B34" s="165" t="n">
        <v>20</v>
      </c>
      <c r="C34" s="166" t="s">
        <v>279</v>
      </c>
      <c r="D34" s="166" t="n">
        <v>2.3</v>
      </c>
      <c r="E34" s="167" t="n">
        <f aca="false">F34+H34+J34</f>
        <v>9489</v>
      </c>
      <c r="F34" s="168" t="n">
        <v>3790</v>
      </c>
      <c r="G34" s="168"/>
      <c r="H34" s="168"/>
      <c r="I34" s="168"/>
      <c r="J34" s="168" t="n">
        <v>5699</v>
      </c>
      <c r="K34" s="168"/>
      <c r="L34" s="167"/>
      <c r="M34" s="169" t="n">
        <v>2.3</v>
      </c>
      <c r="N34" s="169" t="n">
        <f aca="false">(D34*E34*(1+L34/100)*M34*12)</f>
        <v>602361.72</v>
      </c>
      <c r="O34" s="169"/>
      <c r="P34" s="169" t="n">
        <f aca="false">N34+O34</f>
        <v>602361.72</v>
      </c>
      <c r="Q34" s="172"/>
    </row>
    <row r="35" customFormat="false" ht="15" hidden="false" customHeight="false" outlineLevel="0" collapsed="false">
      <c r="B35" s="165" t="n">
        <v>21</v>
      </c>
      <c r="C35" s="166" t="s">
        <v>280</v>
      </c>
      <c r="D35" s="166" t="n">
        <v>1.25</v>
      </c>
      <c r="E35" s="167" t="n">
        <f aca="false">F35+H35+J35</f>
        <v>9489</v>
      </c>
      <c r="F35" s="168" t="n">
        <v>3790</v>
      </c>
      <c r="G35" s="168"/>
      <c r="H35" s="168"/>
      <c r="I35" s="168"/>
      <c r="J35" s="168" t="n">
        <v>5699</v>
      </c>
      <c r="K35" s="168"/>
      <c r="L35" s="167"/>
      <c r="M35" s="169" t="n">
        <v>2.3</v>
      </c>
      <c r="N35" s="169" t="n">
        <f aca="false">(D35*E35*(1+L35/100)*M35*12)</f>
        <v>327370.5</v>
      </c>
      <c r="O35" s="169"/>
      <c r="P35" s="169" t="n">
        <f aca="false">N35+O35</f>
        <v>327370.5</v>
      </c>
      <c r="Q35" s="172"/>
    </row>
    <row r="36" customFormat="false" ht="15" hidden="false" customHeight="false" outlineLevel="0" collapsed="false">
      <c r="B36" s="165" t="n">
        <v>22</v>
      </c>
      <c r="C36" s="166" t="s">
        <v>281</v>
      </c>
      <c r="D36" s="166" t="n">
        <v>2.75</v>
      </c>
      <c r="E36" s="167" t="n">
        <f aca="false">F36+H36+J36</f>
        <v>9489</v>
      </c>
      <c r="F36" s="168" t="n">
        <v>3790</v>
      </c>
      <c r="G36" s="168"/>
      <c r="H36" s="168"/>
      <c r="I36" s="168"/>
      <c r="J36" s="168" t="n">
        <v>5699</v>
      </c>
      <c r="K36" s="168"/>
      <c r="L36" s="167"/>
      <c r="M36" s="169" t="n">
        <v>2.3</v>
      </c>
      <c r="N36" s="169" t="n">
        <f aca="false">(D36*E36*(1+L36/100)*M36*12)</f>
        <v>720215.1</v>
      </c>
      <c r="O36" s="169"/>
      <c r="P36" s="169" t="n">
        <f aca="false">N36+O36</f>
        <v>720215.1</v>
      </c>
      <c r="Q36" s="172"/>
    </row>
    <row r="37" customFormat="false" ht="15" hidden="false" customHeight="false" outlineLevel="0" collapsed="false">
      <c r="B37" s="165" t="n">
        <v>23</v>
      </c>
      <c r="C37" s="166" t="s">
        <v>282</v>
      </c>
      <c r="D37" s="166" t="n">
        <v>2.3</v>
      </c>
      <c r="E37" s="167" t="n">
        <f aca="false">F37+H37+J37</f>
        <v>9489</v>
      </c>
      <c r="F37" s="168" t="n">
        <v>3790</v>
      </c>
      <c r="G37" s="168"/>
      <c r="H37" s="168"/>
      <c r="I37" s="168"/>
      <c r="J37" s="168" t="n">
        <v>5699</v>
      </c>
      <c r="K37" s="168"/>
      <c r="L37" s="167"/>
      <c r="M37" s="169" t="n">
        <v>2.3</v>
      </c>
      <c r="N37" s="169" t="n">
        <f aca="false">(D37*E37*(1+L37/100)*M37*12)</f>
        <v>602361.72</v>
      </c>
      <c r="O37" s="169"/>
      <c r="P37" s="169" t="n">
        <f aca="false">N37+O37</f>
        <v>602361.72</v>
      </c>
      <c r="Q37" s="172"/>
    </row>
    <row r="38" customFormat="false" ht="15" hidden="false" customHeight="false" outlineLevel="0" collapsed="false">
      <c r="B38" s="165" t="n">
        <v>24</v>
      </c>
      <c r="C38" s="166" t="s">
        <v>283</v>
      </c>
      <c r="D38" s="166" t="n">
        <v>2</v>
      </c>
      <c r="E38" s="167" t="n">
        <f aca="false">F38+H38+J38</f>
        <v>9489</v>
      </c>
      <c r="F38" s="168" t="n">
        <v>3790</v>
      </c>
      <c r="G38" s="168"/>
      <c r="H38" s="168"/>
      <c r="I38" s="168"/>
      <c r="J38" s="168" t="n">
        <v>5699</v>
      </c>
      <c r="K38" s="168"/>
      <c r="L38" s="167"/>
      <c r="M38" s="169" t="n">
        <v>2.3</v>
      </c>
      <c r="N38" s="169" t="n">
        <f aca="false">(D38*E38*(1+L38/100)*M38*12)</f>
        <v>523792.8</v>
      </c>
      <c r="O38" s="169"/>
      <c r="P38" s="169" t="n">
        <f aca="false">N38+O38</f>
        <v>523792.8</v>
      </c>
      <c r="Q38" s="172"/>
    </row>
    <row r="39" customFormat="false" ht="15" hidden="false" customHeight="false" outlineLevel="0" collapsed="false">
      <c r="B39" s="165" t="n">
        <v>25</v>
      </c>
      <c r="C39" s="166" t="s">
        <v>284</v>
      </c>
      <c r="D39" s="166" t="n">
        <v>1</v>
      </c>
      <c r="E39" s="167" t="n">
        <f aca="false">F39+H39+J39</f>
        <v>9489</v>
      </c>
      <c r="F39" s="168" t="n">
        <v>3810</v>
      </c>
      <c r="G39" s="168"/>
      <c r="H39" s="168"/>
      <c r="I39" s="168"/>
      <c r="J39" s="168" t="n">
        <v>5679</v>
      </c>
      <c r="K39" s="168"/>
      <c r="L39" s="167"/>
      <c r="M39" s="169" t="n">
        <v>2.3</v>
      </c>
      <c r="N39" s="169" t="n">
        <f aca="false">(D39*E39*(1+L39/100)*M39*12)</f>
        <v>261896.4</v>
      </c>
      <c r="O39" s="169"/>
      <c r="P39" s="169" t="n">
        <f aca="false">N39+O39</f>
        <v>261896.4</v>
      </c>
      <c r="Q39" s="172"/>
    </row>
    <row r="40" customFormat="false" ht="15" hidden="false" customHeight="false" outlineLevel="0" collapsed="false">
      <c r="B40" s="165" t="n">
        <v>26</v>
      </c>
      <c r="C40" s="166" t="s">
        <v>285</v>
      </c>
      <c r="D40" s="166" t="n">
        <v>0.1</v>
      </c>
      <c r="E40" s="167" t="n">
        <f aca="false">F40+H40+J40</f>
        <v>7084</v>
      </c>
      <c r="F40" s="168" t="n">
        <v>7084</v>
      </c>
      <c r="G40" s="168"/>
      <c r="H40" s="168"/>
      <c r="I40" s="168"/>
      <c r="J40" s="168"/>
      <c r="K40" s="168"/>
      <c r="L40" s="167"/>
      <c r="M40" s="169" t="n">
        <v>2.3</v>
      </c>
      <c r="N40" s="169" t="n">
        <f aca="false">(D40*E40*(1+L40/100)*M40*12)</f>
        <v>19551.84</v>
      </c>
      <c r="O40" s="169"/>
      <c r="P40" s="169" t="n">
        <f aca="false">N40+O40</f>
        <v>19551.84</v>
      </c>
      <c r="Q40" s="69"/>
    </row>
    <row r="41" customFormat="false" ht="15" hidden="false" customHeight="false" outlineLevel="0" collapsed="false">
      <c r="B41" s="174"/>
      <c r="C41" s="175" t="s">
        <v>256</v>
      </c>
      <c r="D41" s="176" t="n">
        <f aca="false">D15+D16+D18+D19+D20+D21+D22+D23+D24+D25+D26+D27+D28+D29+D30+D31+D32+D33+D34+D35+D36+D37+D38+D39+D40+D17</f>
        <v>101.2</v>
      </c>
      <c r="E41" s="177" t="n">
        <f aca="false">E15+E16+E18+E19+E20+E21+E22+E23+E24+E25+E26+E27+E28+E29+E30+E31+E32+E33+E34+E35+E36+E37+E38+E39+E40+E17</f>
        <v>301293.8093</v>
      </c>
      <c r="F41" s="178" t="n">
        <f aca="false">F15+F16+F18+F19+F20+F21+F22+F23+F24+F25+F26+F27+F28+F29+F30+F31+F32+F33+F34+F35+F36+F37+F38+F39+F40+F17</f>
        <v>152784.09</v>
      </c>
      <c r="G41" s="178"/>
      <c r="H41" s="178" t="n">
        <f aca="false">H15+H16+H18+H19+H20+H21+H22+H23+H24+H25+H26+H27+H28+H29+H30+H31+H32+H33+H34+H35+H36+H37+H38+H39+H40+H17</f>
        <v>0</v>
      </c>
      <c r="I41" s="178"/>
      <c r="J41" s="178" t="n">
        <f aca="false">J15+J16+J18+J19+J20+J21+J22+J23+J24++J25+J26+J27+J28+J29+J30+J31+J32+J33+J34+J35+J36+J37+J38+J39+J40+J17</f>
        <v>148509.7193</v>
      </c>
      <c r="K41" s="178"/>
      <c r="L41" s="177" t="n">
        <f aca="false">L15+L16+L18+L19+L20+L21+L22+L23+L24+L25+L26+L27+L28+L29+L30+L31+L32+L33+L34+L35+L36+L37+L38+L39+L40+L17</f>
        <v>0</v>
      </c>
      <c r="M41" s="179" t="s">
        <v>111</v>
      </c>
      <c r="N41" s="180" t="n">
        <f aca="false">N15+N16+N18+N19+N20+N21+N22+N23+N24+N25+N26+N27+N28+N29+N30+N31+N32+N33+N34+N35+N36+N36+N37+N38+N39+N40+N17</f>
        <v>33393897.96468</v>
      </c>
      <c r="O41" s="177" t="n">
        <f aca="false">O15+O16+O18+O19+O20+O21+O22+O23+O24+O25+O26+O27+O28+O29+O30+O31+O32+O33+O34+O35+O36+O36+O37+O38+O39+O40+O17</f>
        <v>455792.5</v>
      </c>
      <c r="P41" s="180" t="n">
        <f aca="false">P15+P16+P17+P18+P19+P20+P21+P22+P23+P24+P25+P26+P27+P28+P29+P30+P31+P32+P33+P34+P35+P36+P37+P38+P39+P40-0.1</f>
        <v>33129475.26468</v>
      </c>
      <c r="R41" s="69"/>
    </row>
    <row r="42" customFormat="false" ht="15" hidden="false" customHeight="false" outlineLevel="0" collapsed="false">
      <c r="B42" s="181"/>
      <c r="C42" s="181"/>
      <c r="D42" s="181"/>
      <c r="E42" s="181"/>
      <c r="F42" s="161"/>
      <c r="G42" s="161"/>
      <c r="H42" s="161"/>
      <c r="I42" s="161"/>
      <c r="J42" s="161"/>
      <c r="K42" s="161"/>
      <c r="L42" s="181"/>
      <c r="M42" s="181"/>
      <c r="N42" s="181"/>
      <c r="O42" s="181"/>
      <c r="P42" s="181"/>
      <c r="R42" s="69"/>
    </row>
    <row r="43" customFormat="false" ht="15" hidden="false" customHeight="false" outlineLevel="0" collapsed="false">
      <c r="B43" s="181"/>
      <c r="C43" s="181"/>
      <c r="D43" s="181"/>
      <c r="E43" s="181"/>
      <c r="F43" s="161"/>
      <c r="G43" s="161"/>
      <c r="H43" s="161"/>
      <c r="I43" s="161"/>
      <c r="J43" s="161"/>
      <c r="K43" s="161"/>
      <c r="L43" s="181"/>
      <c r="M43" s="181"/>
      <c r="N43" s="182"/>
      <c r="O43" s="182"/>
      <c r="P43" s="183"/>
      <c r="R43" s="69"/>
    </row>
    <row r="44" customFormat="false" ht="15" hidden="false" customHeight="false" outlineLevel="0" collapsed="false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82"/>
      <c r="O44" s="182"/>
      <c r="P44" s="184"/>
      <c r="R44" s="69"/>
    </row>
    <row r="45" customFormat="false" ht="15" hidden="false" customHeight="false" outlineLevel="0" collapsed="false">
      <c r="C45" s="161" t="s">
        <v>286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84"/>
      <c r="P45" s="183"/>
    </row>
    <row r="46" customFormat="false" ht="15" hidden="false" customHeight="false" outlineLevel="0" collapsed="false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185"/>
      <c r="P46" s="185"/>
    </row>
    <row r="47" customFormat="false" ht="15" hidden="false" customHeight="true" outlineLevel="0" collapsed="false">
      <c r="B47" s="164" t="s">
        <v>287</v>
      </c>
      <c r="C47" s="164" t="s">
        <v>288</v>
      </c>
      <c r="D47" s="39" t="s">
        <v>289</v>
      </c>
      <c r="E47" s="39"/>
      <c r="F47" s="39"/>
      <c r="G47" s="39" t="s">
        <v>290</v>
      </c>
      <c r="H47" s="39"/>
      <c r="I47" s="39" t="s">
        <v>291</v>
      </c>
      <c r="J47" s="39"/>
      <c r="K47" s="39" t="s">
        <v>292</v>
      </c>
      <c r="L47" s="39"/>
      <c r="M47" s="39"/>
      <c r="N47" s="38"/>
      <c r="O47" s="38"/>
      <c r="P47" s="38"/>
    </row>
    <row r="48" customFormat="false" ht="15" hidden="false" customHeight="false" outlineLevel="0" collapsed="false">
      <c r="B48" s="186" t="n">
        <v>1</v>
      </c>
      <c r="C48" s="165" t="n">
        <v>2</v>
      </c>
      <c r="D48" s="165" t="n">
        <v>3</v>
      </c>
      <c r="E48" s="165"/>
      <c r="F48" s="165"/>
      <c r="G48" s="165" t="n">
        <v>4</v>
      </c>
      <c r="H48" s="165"/>
      <c r="I48" s="165" t="n">
        <v>5</v>
      </c>
      <c r="J48" s="165"/>
      <c r="K48" s="165" t="n">
        <v>6</v>
      </c>
      <c r="L48" s="165"/>
      <c r="M48" s="165"/>
      <c r="N48" s="38"/>
      <c r="O48" s="38"/>
      <c r="P48" s="38"/>
    </row>
    <row r="49" customFormat="false" ht="15" hidden="false" customHeight="false" outlineLevel="0" collapsed="false">
      <c r="B49" s="187"/>
      <c r="C49" s="174" t="s">
        <v>293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38"/>
      <c r="O49" s="185"/>
      <c r="P49" s="38"/>
    </row>
    <row r="50" customFormat="false" ht="15" hidden="false" customHeight="false" outlineLevel="0" collapsed="false">
      <c r="B50" s="165" t="n">
        <v>1</v>
      </c>
      <c r="C50" s="174" t="s">
        <v>294</v>
      </c>
      <c r="D50" s="188" t="n">
        <v>550</v>
      </c>
      <c r="E50" s="188"/>
      <c r="F50" s="188"/>
      <c r="G50" s="189" t="n">
        <v>6</v>
      </c>
      <c r="H50" s="189"/>
      <c r="I50" s="189" t="n">
        <v>2</v>
      </c>
      <c r="J50" s="189"/>
      <c r="K50" s="188" t="n">
        <f aca="false">D50*G50*I50</f>
        <v>6600</v>
      </c>
      <c r="L50" s="188"/>
      <c r="M50" s="188"/>
      <c r="N50" s="38"/>
      <c r="O50" s="185"/>
      <c r="P50" s="38"/>
    </row>
    <row r="51" customFormat="false" ht="15" hidden="false" customHeight="false" outlineLevel="0" collapsed="false">
      <c r="B51" s="165" t="n">
        <v>2</v>
      </c>
      <c r="C51" s="174" t="s">
        <v>295</v>
      </c>
      <c r="D51" s="188" t="n">
        <v>1000</v>
      </c>
      <c r="E51" s="188"/>
      <c r="F51" s="188"/>
      <c r="G51" s="189" t="n">
        <v>6</v>
      </c>
      <c r="H51" s="189"/>
      <c r="I51" s="189" t="n">
        <v>2</v>
      </c>
      <c r="J51" s="189"/>
      <c r="K51" s="188" t="n">
        <f aca="false">D51*G51*I51</f>
        <v>12000</v>
      </c>
      <c r="L51" s="188"/>
      <c r="M51" s="188"/>
      <c r="N51" s="38"/>
      <c r="O51" s="185"/>
      <c r="P51" s="38"/>
    </row>
    <row r="52" customFormat="false" ht="15" hidden="false" customHeight="false" outlineLevel="0" collapsed="false">
      <c r="B52" s="187"/>
      <c r="C52" s="189" t="s">
        <v>256</v>
      </c>
      <c r="D52" s="189" t="s">
        <v>111</v>
      </c>
      <c r="E52" s="189"/>
      <c r="F52" s="189"/>
      <c r="G52" s="189" t="s">
        <v>111</v>
      </c>
      <c r="H52" s="189"/>
      <c r="I52" s="189" t="s">
        <v>111</v>
      </c>
      <c r="J52" s="189"/>
      <c r="K52" s="168" t="n">
        <f aca="false">K50+K51</f>
        <v>18600</v>
      </c>
      <c r="L52" s="168"/>
      <c r="M52" s="168"/>
      <c r="N52" s="38"/>
      <c r="O52" s="185"/>
      <c r="P52" s="38"/>
    </row>
    <row r="53" customFormat="false" ht="15" hidden="false" customHeight="false" outlineLevel="0" collapsed="false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185"/>
      <c r="P53" s="38"/>
    </row>
    <row r="54" customFormat="false" ht="15" hidden="false" customHeight="true" outlineLevel="0" collapsed="false">
      <c r="B54" s="190" t="s">
        <v>296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38"/>
      <c r="O54" s="38"/>
      <c r="P54" s="38"/>
    </row>
    <row r="55" customFormat="false" ht="15" hidden="false" customHeight="false" outlineLevel="0" collapsed="false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customFormat="false" ht="15" hidden="false" customHeight="false" outlineLevel="0" collapsed="false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85"/>
      <c r="P56" s="38"/>
    </row>
    <row r="57" customFormat="false" ht="63" hidden="false" customHeight="false" outlineLevel="0" collapsed="false">
      <c r="B57" s="70" t="s">
        <v>297</v>
      </c>
      <c r="C57" s="70" t="s">
        <v>298</v>
      </c>
      <c r="D57" s="70" t="s">
        <v>299</v>
      </c>
      <c r="E57" s="70" t="s">
        <v>300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customFormat="false" ht="15.75" hidden="false" customHeight="false" outlineLevel="0" collapsed="false">
      <c r="B58" s="70" t="n">
        <v>1</v>
      </c>
      <c r="C58" s="70" t="n">
        <v>2</v>
      </c>
      <c r="D58" s="70" t="n">
        <v>3</v>
      </c>
      <c r="E58" s="70" t="n">
        <v>4</v>
      </c>
      <c r="F58" s="38"/>
      <c r="G58" s="38"/>
      <c r="H58" s="38"/>
      <c r="I58" s="38"/>
      <c r="J58" s="38"/>
      <c r="K58" s="38"/>
      <c r="L58" s="38"/>
      <c r="M58" s="185"/>
      <c r="N58" s="38"/>
      <c r="O58" s="38"/>
      <c r="P58" s="38"/>
    </row>
    <row r="59" customFormat="false" ht="34.5" hidden="false" customHeight="true" outlineLevel="0" collapsed="false">
      <c r="B59" s="70" t="n">
        <v>1</v>
      </c>
      <c r="C59" s="191" t="s">
        <v>301</v>
      </c>
      <c r="D59" s="70" t="s">
        <v>302</v>
      </c>
      <c r="E59" s="67" t="n">
        <f aca="false">E60</f>
        <v>7288484.5572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customFormat="false" ht="26.25" hidden="false" customHeight="true" outlineLevel="0" collapsed="false">
      <c r="B60" s="70" t="s">
        <v>303</v>
      </c>
      <c r="C60" s="192" t="s">
        <v>64</v>
      </c>
      <c r="D60" s="67" t="n">
        <v>33129475.26</v>
      </c>
      <c r="E60" s="67" t="n">
        <f aca="false">D60*22%</f>
        <v>7288484.5572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customFormat="false" ht="18" hidden="false" customHeight="true" outlineLevel="0" collapsed="false">
      <c r="B61" s="70"/>
      <c r="C61" s="192" t="s">
        <v>304</v>
      </c>
      <c r="D61" s="67"/>
      <c r="E61" s="6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customFormat="false" ht="21" hidden="false" customHeight="true" outlineLevel="0" collapsed="false">
      <c r="B62" s="70" t="s">
        <v>305</v>
      </c>
      <c r="C62" s="193" t="s">
        <v>306</v>
      </c>
      <c r="D62" s="70" t="s">
        <v>307</v>
      </c>
      <c r="E62" s="67" t="n">
        <v>0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customFormat="false" ht="51.75" hidden="false" customHeight="true" outlineLevel="0" collapsed="false">
      <c r="B63" s="70" t="s">
        <v>308</v>
      </c>
      <c r="C63" s="191" t="s">
        <v>309</v>
      </c>
      <c r="D63" s="70" t="s">
        <v>307</v>
      </c>
      <c r="E63" s="70" t="s">
        <v>307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customFormat="false" ht="39" hidden="false" customHeight="true" outlineLevel="0" collapsed="false">
      <c r="B64" s="70" t="n">
        <v>2</v>
      </c>
      <c r="C64" s="191" t="s">
        <v>310</v>
      </c>
      <c r="D64" s="70" t="s">
        <v>302</v>
      </c>
      <c r="E64" s="67" t="n">
        <f aca="false">E65+E68</f>
        <v>1027013.73306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customFormat="false" ht="18" hidden="false" customHeight="true" outlineLevel="0" collapsed="false">
      <c r="B65" s="70" t="s">
        <v>311</v>
      </c>
      <c r="C65" s="193" t="s">
        <v>64</v>
      </c>
      <c r="D65" s="67" t="n">
        <v>33129475.26</v>
      </c>
      <c r="E65" s="67" t="n">
        <f aca="false">D65*2.9%</f>
        <v>960754.78254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customFormat="false" ht="44.25" hidden="false" customHeight="true" outlineLevel="0" collapsed="false">
      <c r="B66" s="70"/>
      <c r="C66" s="191" t="s">
        <v>312</v>
      </c>
      <c r="D66" s="67"/>
      <c r="E66" s="6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customFormat="false" ht="39.75" hidden="false" customHeight="true" outlineLevel="0" collapsed="false">
      <c r="B67" s="70" t="s">
        <v>313</v>
      </c>
      <c r="C67" s="191" t="s">
        <v>314</v>
      </c>
      <c r="D67" s="70" t="s">
        <v>307</v>
      </c>
      <c r="E67" s="70" t="s">
        <v>307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customFormat="false" ht="51" hidden="false" customHeight="true" outlineLevel="0" collapsed="false">
      <c r="B68" s="70" t="s">
        <v>315</v>
      </c>
      <c r="C68" s="191" t="s">
        <v>316</v>
      </c>
      <c r="D68" s="67" t="n">
        <v>33129475.26</v>
      </c>
      <c r="E68" s="67" t="n">
        <f aca="false">D68*0.2%</f>
        <v>66258.95052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customFormat="false" ht="48" hidden="false" customHeight="true" outlineLevel="0" collapsed="false">
      <c r="B69" s="70" t="s">
        <v>317</v>
      </c>
      <c r="C69" s="194" t="s">
        <v>318</v>
      </c>
      <c r="D69" s="70" t="s">
        <v>307</v>
      </c>
      <c r="E69" s="70" t="s">
        <v>307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customFormat="false" ht="51" hidden="false" customHeight="true" outlineLevel="0" collapsed="false">
      <c r="B70" s="70" t="s">
        <v>319</v>
      </c>
      <c r="C70" s="194" t="s">
        <v>318</v>
      </c>
      <c r="D70" s="70" t="s">
        <v>307</v>
      </c>
      <c r="E70" s="70" t="s">
        <v>307</v>
      </c>
      <c r="F70" s="38"/>
      <c r="G70" s="38"/>
      <c r="H70" s="38"/>
      <c r="I70" s="38"/>
      <c r="J70" s="38"/>
      <c r="K70" s="38"/>
      <c r="L70" s="195"/>
      <c r="M70" s="38"/>
      <c r="N70" s="185"/>
      <c r="O70" s="38"/>
      <c r="P70" s="38"/>
    </row>
    <row r="71" customFormat="false" ht="37.5" hidden="false" customHeight="true" outlineLevel="0" collapsed="false">
      <c r="B71" s="70" t="n">
        <v>3</v>
      </c>
      <c r="C71" s="191" t="s">
        <v>320</v>
      </c>
      <c r="D71" s="67" t="n">
        <v>33129475.26</v>
      </c>
      <c r="E71" s="67" t="n">
        <f aca="false">D71*5.1%</f>
        <v>1689603.23826</v>
      </c>
      <c r="F71" s="38"/>
      <c r="G71" s="38"/>
      <c r="H71" s="38"/>
      <c r="I71" s="38"/>
      <c r="J71" s="38"/>
      <c r="K71" s="38"/>
      <c r="L71" s="195"/>
      <c r="M71" s="38"/>
      <c r="N71" s="38"/>
      <c r="O71" s="185"/>
      <c r="P71" s="38"/>
    </row>
    <row r="72" customFormat="false" ht="15.75" hidden="false" customHeight="false" outlineLevel="0" collapsed="false">
      <c r="B72" s="70"/>
      <c r="C72" s="196" t="s">
        <v>236</v>
      </c>
      <c r="D72" s="70" t="s">
        <v>302</v>
      </c>
      <c r="E72" s="77" t="n">
        <f aca="false">E59+E64+E71-66395.83</f>
        <v>9938705.69852</v>
      </c>
      <c r="F72" s="38"/>
      <c r="G72" s="38"/>
      <c r="H72" s="185"/>
      <c r="I72" s="38"/>
      <c r="J72" s="185"/>
      <c r="K72" s="38"/>
      <c r="L72" s="195"/>
      <c r="M72" s="185"/>
      <c r="N72" s="38"/>
      <c r="O72" s="38"/>
      <c r="P72" s="38"/>
    </row>
    <row r="73" customFormat="false" ht="15" hidden="false" customHeight="false" outlineLevel="0" collapsed="false">
      <c r="H73" s="69"/>
      <c r="L73" s="195"/>
    </row>
    <row r="74" customFormat="false" ht="15" hidden="false" customHeight="false" outlineLevel="0" collapsed="false">
      <c r="B74" s="161" t="s">
        <v>321</v>
      </c>
      <c r="C74" s="161"/>
      <c r="D74" s="161"/>
      <c r="E74" s="161"/>
      <c r="F74" s="161"/>
      <c r="G74" s="161"/>
      <c r="H74" s="161"/>
      <c r="I74" s="38"/>
      <c r="J74" s="38"/>
      <c r="K74" s="38"/>
      <c r="L74" s="195"/>
      <c r="M74" s="38"/>
    </row>
    <row r="75" customFormat="false" ht="15" hidden="false" customHeight="false" outlineLevel="0" collapsed="false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customFormat="false" ht="15" hidden="false" customHeight="false" outlineLevel="0" collapsed="false">
      <c r="B76" s="163" t="s">
        <v>322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</row>
    <row r="77" customFormat="false" ht="15" hidden="false" customHeight="false" outlineLevel="0" collapsed="false">
      <c r="B77" s="163" t="s">
        <v>246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</row>
    <row r="78" customFormat="false" ht="15" hidden="false" customHeight="false" outlineLevel="0" collapsed="false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</row>
    <row r="79" customFormat="false" ht="15" hidden="false" customHeight="false" outlineLevel="0" collapsed="false">
      <c r="B79" s="161" t="s">
        <v>323</v>
      </c>
      <c r="C79" s="161"/>
      <c r="D79" s="161"/>
      <c r="E79" s="161"/>
      <c r="F79" s="161"/>
      <c r="G79" s="161"/>
      <c r="H79" s="197"/>
      <c r="I79" s="197"/>
      <c r="J79" s="197"/>
      <c r="K79" s="197"/>
      <c r="L79" s="197"/>
      <c r="M79" s="197"/>
    </row>
    <row r="80" customFormat="false" ht="15" hidden="false" customHeight="false" outlineLevel="0" collapsed="false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customFormat="false" ht="45" hidden="false" customHeight="true" outlineLevel="0" collapsed="false">
      <c r="B81" s="70" t="s">
        <v>297</v>
      </c>
      <c r="C81" s="70" t="s">
        <v>324</v>
      </c>
      <c r="D81" s="70" t="s">
        <v>325</v>
      </c>
      <c r="E81" s="70" t="s">
        <v>326</v>
      </c>
      <c r="F81" s="70" t="s">
        <v>327</v>
      </c>
      <c r="G81" s="70"/>
      <c r="H81" s="39" t="s">
        <v>328</v>
      </c>
      <c r="I81" s="38"/>
      <c r="J81" s="38"/>
      <c r="K81" s="38"/>
      <c r="L81" s="38"/>
      <c r="M81" s="38"/>
    </row>
    <row r="82" customFormat="false" ht="15.75" hidden="false" customHeight="false" outlineLevel="0" collapsed="false">
      <c r="B82" s="70" t="n">
        <v>1</v>
      </c>
      <c r="C82" s="70" t="n">
        <v>2</v>
      </c>
      <c r="D82" s="70" t="n">
        <v>3</v>
      </c>
      <c r="E82" s="70" t="n">
        <v>4</v>
      </c>
      <c r="F82" s="70" t="n">
        <v>5</v>
      </c>
      <c r="G82" s="70"/>
      <c r="H82" s="164" t="n">
        <v>6</v>
      </c>
      <c r="I82" s="38"/>
      <c r="J82" s="38"/>
      <c r="K82" s="38"/>
      <c r="L82" s="38"/>
      <c r="M82" s="38"/>
    </row>
    <row r="83" customFormat="false" ht="21.75" hidden="false" customHeight="true" outlineLevel="0" collapsed="false">
      <c r="B83" s="70" t="n">
        <v>1</v>
      </c>
      <c r="C83" s="198" t="s">
        <v>329</v>
      </c>
      <c r="D83" s="70" t="n">
        <v>2</v>
      </c>
      <c r="E83" s="70" t="n">
        <v>12</v>
      </c>
      <c r="F83" s="67" t="n">
        <v>400</v>
      </c>
      <c r="G83" s="67"/>
      <c r="H83" s="199" t="n">
        <f aca="false">D83*E83*F83</f>
        <v>9600</v>
      </c>
      <c r="I83" s="38"/>
      <c r="J83" s="38"/>
      <c r="K83" s="38"/>
      <c r="L83" s="38"/>
      <c r="M83" s="38"/>
    </row>
    <row r="84" customFormat="false" ht="18" hidden="false" customHeight="true" outlineLevel="0" collapsed="false">
      <c r="B84" s="70" t="n">
        <v>2</v>
      </c>
      <c r="C84" s="198" t="s">
        <v>330</v>
      </c>
      <c r="D84" s="70" t="n">
        <v>2</v>
      </c>
      <c r="E84" s="70" t="n">
        <v>12</v>
      </c>
      <c r="F84" s="67" t="n">
        <v>400</v>
      </c>
      <c r="G84" s="67"/>
      <c r="H84" s="199" t="n">
        <f aca="false">D84*E84*F84</f>
        <v>9600</v>
      </c>
      <c r="I84" s="38"/>
      <c r="J84" s="38"/>
      <c r="K84" s="38"/>
      <c r="L84" s="38"/>
      <c r="M84" s="38"/>
    </row>
    <row r="85" customFormat="false" ht="18.75" hidden="false" customHeight="true" outlineLevel="0" collapsed="false">
      <c r="B85" s="70" t="n">
        <v>3</v>
      </c>
      <c r="C85" s="198" t="s">
        <v>331</v>
      </c>
      <c r="D85" s="70" t="n">
        <v>2</v>
      </c>
      <c r="E85" s="70" t="n">
        <v>12</v>
      </c>
      <c r="F85" s="67" t="n">
        <v>440</v>
      </c>
      <c r="G85" s="67"/>
      <c r="H85" s="199" t="n">
        <f aca="false">D85*E85*F85</f>
        <v>10560</v>
      </c>
      <c r="I85" s="38"/>
      <c r="J85" s="38"/>
      <c r="K85" s="38"/>
      <c r="L85" s="38"/>
      <c r="M85" s="38"/>
    </row>
    <row r="86" customFormat="false" ht="24.75" hidden="false" customHeight="true" outlineLevel="0" collapsed="false">
      <c r="B86" s="70" t="n">
        <v>4</v>
      </c>
      <c r="C86" s="198" t="s">
        <v>332</v>
      </c>
      <c r="D86" s="70" t="n">
        <v>6</v>
      </c>
      <c r="E86" s="70" t="n">
        <v>12</v>
      </c>
      <c r="F86" s="67" t="n">
        <v>170</v>
      </c>
      <c r="G86" s="67"/>
      <c r="H86" s="199" t="n">
        <f aca="false">D86*E86*F86</f>
        <v>12240</v>
      </c>
      <c r="I86" s="38"/>
      <c r="J86" s="38"/>
      <c r="K86" s="38"/>
      <c r="L86" s="38"/>
      <c r="M86" s="38"/>
    </row>
    <row r="87" customFormat="false" ht="18.75" hidden="false" customHeight="true" outlineLevel="0" collapsed="false">
      <c r="B87" s="70" t="n">
        <v>5</v>
      </c>
      <c r="C87" s="198" t="s">
        <v>333</v>
      </c>
      <c r="D87" s="70" t="n">
        <v>2</v>
      </c>
      <c r="E87" s="70" t="n">
        <v>12</v>
      </c>
      <c r="F87" s="67" t="n">
        <v>2000</v>
      </c>
      <c r="G87" s="67"/>
      <c r="H87" s="199" t="n">
        <f aca="false">D87*E87*F87</f>
        <v>48000</v>
      </c>
      <c r="I87" s="38"/>
      <c r="J87" s="38"/>
      <c r="K87" s="38"/>
      <c r="L87" s="38"/>
      <c r="M87" s="38"/>
    </row>
    <row r="88" customFormat="false" ht="15.75" hidden="false" customHeight="true" outlineLevel="0" collapsed="false">
      <c r="B88" s="70"/>
      <c r="C88" s="196" t="s">
        <v>236</v>
      </c>
      <c r="D88" s="70" t="s">
        <v>111</v>
      </c>
      <c r="E88" s="70" t="s">
        <v>302</v>
      </c>
      <c r="F88" s="70" t="s">
        <v>111</v>
      </c>
      <c r="G88" s="70"/>
      <c r="H88" s="200" t="n">
        <f aca="false">H83+H84+H85+H86+H87</f>
        <v>90000</v>
      </c>
      <c r="I88" s="38"/>
      <c r="J88" s="185"/>
      <c r="K88" s="38"/>
      <c r="L88" s="185"/>
      <c r="M88" s="38"/>
    </row>
    <row r="89" customFormat="false" ht="15" hidden="false" customHeight="false" outlineLevel="0" collapsed="false">
      <c r="J89" s="69"/>
      <c r="L89" s="69"/>
    </row>
    <row r="90" customFormat="false" ht="15" hidden="false" customHeight="false" outlineLevel="0" collapsed="false">
      <c r="B90" s="161" t="s">
        <v>334</v>
      </c>
      <c r="C90" s="161"/>
      <c r="D90" s="161"/>
      <c r="E90" s="161"/>
      <c r="F90" s="161"/>
      <c r="G90" s="161"/>
      <c r="H90" s="197"/>
    </row>
    <row r="91" customFormat="false" ht="15" hidden="false" customHeight="false" outlineLevel="0" collapsed="false">
      <c r="C91" s="38"/>
      <c r="D91" s="38"/>
      <c r="E91" s="38"/>
      <c r="F91" s="38"/>
      <c r="G91" s="38"/>
      <c r="H91" s="38"/>
    </row>
    <row r="92" customFormat="false" ht="47.25" hidden="false" customHeight="true" outlineLevel="0" collapsed="false">
      <c r="B92" s="70" t="s">
        <v>297</v>
      </c>
      <c r="C92" s="70" t="s">
        <v>324</v>
      </c>
      <c r="D92" s="70" t="s">
        <v>335</v>
      </c>
      <c r="E92" s="70" t="s">
        <v>336</v>
      </c>
      <c r="F92" s="70" t="s">
        <v>337</v>
      </c>
      <c r="G92" s="70"/>
      <c r="H92" s="39" t="s">
        <v>328</v>
      </c>
    </row>
    <row r="93" customFormat="false" ht="15.75" hidden="false" customHeight="false" outlineLevel="0" collapsed="false">
      <c r="B93" s="70" t="n">
        <v>1</v>
      </c>
      <c r="C93" s="70" t="n">
        <v>2</v>
      </c>
      <c r="D93" s="70" t="n">
        <v>3</v>
      </c>
      <c r="E93" s="70" t="n">
        <v>4</v>
      </c>
      <c r="F93" s="70" t="n">
        <v>5</v>
      </c>
      <c r="G93" s="70"/>
      <c r="H93" s="165" t="n">
        <v>6</v>
      </c>
    </row>
    <row r="94" customFormat="false" ht="15.75" hidden="false" customHeight="false" outlineLevel="0" collapsed="false">
      <c r="B94" s="70" t="n">
        <v>1</v>
      </c>
      <c r="C94" s="198" t="s">
        <v>338</v>
      </c>
      <c r="D94" s="67" t="n">
        <v>1290</v>
      </c>
      <c r="E94" s="67" t="n">
        <v>2273.97</v>
      </c>
      <c r="F94" s="70" t="n">
        <v>1.034</v>
      </c>
      <c r="G94" s="70"/>
      <c r="H94" s="201" t="n">
        <f aca="false">D94*E94*F94</f>
        <v>3033157.6242</v>
      </c>
      <c r="L94" s="69"/>
    </row>
    <row r="95" customFormat="false" ht="15.75" hidden="false" customHeight="false" outlineLevel="0" collapsed="false">
      <c r="B95" s="70" t="n">
        <v>2</v>
      </c>
      <c r="C95" s="198" t="s">
        <v>339</v>
      </c>
      <c r="D95" s="67" t="n">
        <v>89000</v>
      </c>
      <c r="E95" s="70" t="n">
        <v>5.52</v>
      </c>
      <c r="F95" s="70" t="n">
        <v>1.034</v>
      </c>
      <c r="G95" s="70"/>
      <c r="H95" s="201" t="n">
        <f aca="false">D95*E95*F95</f>
        <v>507983.52</v>
      </c>
    </row>
    <row r="96" customFormat="false" ht="15.75" hidden="false" customHeight="false" outlineLevel="0" collapsed="false">
      <c r="B96" s="70" t="n">
        <v>3</v>
      </c>
      <c r="C96" s="198" t="s">
        <v>340</v>
      </c>
      <c r="D96" s="67" t="n">
        <v>230</v>
      </c>
      <c r="E96" s="70" t="n">
        <v>2273.97</v>
      </c>
      <c r="F96" s="70" t="n">
        <v>1.034</v>
      </c>
      <c r="G96" s="70"/>
      <c r="H96" s="201" t="n">
        <f aca="false">D96*E96*F96</f>
        <v>540795.5454</v>
      </c>
    </row>
    <row r="97" customFormat="false" ht="15.75" hidden="false" customHeight="false" outlineLevel="0" collapsed="false">
      <c r="B97" s="70" t="n">
        <v>4</v>
      </c>
      <c r="C97" s="198" t="s">
        <v>341</v>
      </c>
      <c r="D97" s="67" t="n">
        <v>3754.801</v>
      </c>
      <c r="E97" s="77" t="n">
        <v>14.26</v>
      </c>
      <c r="F97" s="70" t="n">
        <v>1.034</v>
      </c>
      <c r="G97" s="70"/>
      <c r="H97" s="201" t="n">
        <f aca="false">D97*E97*F97</f>
        <v>55363.93997684</v>
      </c>
      <c r="J97" s="69"/>
    </row>
    <row r="98" customFormat="false" ht="15.75" hidden="false" customHeight="false" outlineLevel="0" collapsed="false">
      <c r="B98" s="70" t="n">
        <v>5</v>
      </c>
      <c r="C98" s="198" t="s">
        <v>342</v>
      </c>
      <c r="D98" s="67" t="n">
        <v>6200</v>
      </c>
      <c r="E98" s="77" t="n">
        <v>30.21</v>
      </c>
      <c r="F98" s="70" t="n">
        <v>1.034</v>
      </c>
      <c r="G98" s="70"/>
      <c r="H98" s="201" t="n">
        <f aca="false">D98*E98*F98</f>
        <v>193670.268</v>
      </c>
    </row>
    <row r="99" customFormat="false" ht="15.75" hidden="false" customHeight="true" outlineLevel="0" collapsed="false">
      <c r="B99" s="70"/>
      <c r="C99" s="196" t="s">
        <v>236</v>
      </c>
      <c r="D99" s="70" t="s">
        <v>111</v>
      </c>
      <c r="E99" s="70" t="s">
        <v>302</v>
      </c>
      <c r="F99" s="70" t="s">
        <v>111</v>
      </c>
      <c r="G99" s="70"/>
      <c r="H99" s="167" t="n">
        <f aca="false">H94+H95+H96+H97+H98-0.9</f>
        <v>4330969.99757684</v>
      </c>
      <c r="J99" s="69"/>
      <c r="L99" s="69"/>
    </row>
    <row r="100" customFormat="false" ht="15" hidden="false" customHeight="false" outlineLevel="0" collapsed="false">
      <c r="J100" s="69"/>
      <c r="L100" s="69"/>
    </row>
    <row r="101" customFormat="false" ht="15" hidden="false" customHeight="false" outlineLevel="0" collapsed="false">
      <c r="B101" s="161" t="s">
        <v>343</v>
      </c>
      <c r="C101" s="161"/>
      <c r="D101" s="161"/>
      <c r="E101" s="161"/>
      <c r="F101" s="161"/>
      <c r="G101" s="161"/>
      <c r="J101" s="69"/>
    </row>
    <row r="102" customFormat="false" ht="15" hidden="false" customHeight="false" outlineLevel="0" collapsed="false">
      <c r="C102" s="38"/>
      <c r="D102" s="38"/>
      <c r="E102" s="38"/>
      <c r="F102" s="38"/>
      <c r="G102" s="38"/>
    </row>
    <row r="103" customFormat="false" ht="31.5" hidden="false" customHeight="true" outlineLevel="0" collapsed="false">
      <c r="B103" s="70" t="s">
        <v>297</v>
      </c>
      <c r="C103" s="70" t="s">
        <v>324</v>
      </c>
      <c r="D103" s="70" t="s">
        <v>344</v>
      </c>
      <c r="E103" s="70" t="s">
        <v>345</v>
      </c>
      <c r="F103" s="70" t="s">
        <v>346</v>
      </c>
      <c r="G103" s="70"/>
    </row>
    <row r="104" customFormat="false" ht="15.75" hidden="false" customHeight="false" outlineLevel="0" collapsed="false">
      <c r="B104" s="70" t="n">
        <v>1</v>
      </c>
      <c r="C104" s="70" t="n">
        <v>2</v>
      </c>
      <c r="D104" s="70" t="n">
        <v>3</v>
      </c>
      <c r="E104" s="70" t="n">
        <v>4</v>
      </c>
      <c r="F104" s="70" t="n">
        <v>5</v>
      </c>
      <c r="G104" s="70"/>
    </row>
    <row r="105" customFormat="false" ht="16.5" hidden="false" customHeight="true" outlineLevel="0" collapsed="false">
      <c r="B105" s="70" t="n">
        <v>1</v>
      </c>
      <c r="C105" s="198" t="s">
        <v>347</v>
      </c>
      <c r="D105" s="70" t="s">
        <v>348</v>
      </c>
      <c r="E105" s="70" t="n">
        <v>12</v>
      </c>
      <c r="F105" s="67" t="n">
        <v>40000</v>
      </c>
      <c r="G105" s="67"/>
    </row>
    <row r="106" customFormat="false" ht="16.5" hidden="false" customHeight="true" outlineLevel="0" collapsed="false">
      <c r="B106" s="70" t="n">
        <v>2</v>
      </c>
      <c r="C106" s="198" t="s">
        <v>349</v>
      </c>
      <c r="D106" s="70" t="s">
        <v>348</v>
      </c>
      <c r="E106" s="70" t="n">
        <v>6</v>
      </c>
      <c r="F106" s="67" t="n">
        <v>40000</v>
      </c>
      <c r="G106" s="67"/>
    </row>
    <row r="107" customFormat="false" ht="17.25" hidden="false" customHeight="true" outlineLevel="0" collapsed="false">
      <c r="B107" s="70" t="n">
        <v>3</v>
      </c>
      <c r="C107" s="198" t="s">
        <v>350</v>
      </c>
      <c r="D107" s="70" t="s">
        <v>348</v>
      </c>
      <c r="E107" s="70" t="n">
        <v>1</v>
      </c>
      <c r="F107" s="67" t="n">
        <v>120000</v>
      </c>
      <c r="G107" s="67"/>
    </row>
    <row r="108" customFormat="false" ht="17.25" hidden="false" customHeight="true" outlineLevel="0" collapsed="false">
      <c r="B108" s="70" t="n">
        <v>4</v>
      </c>
      <c r="C108" s="198" t="s">
        <v>351</v>
      </c>
      <c r="D108" s="70" t="s">
        <v>348</v>
      </c>
      <c r="E108" s="70" t="n">
        <v>1</v>
      </c>
      <c r="F108" s="67" t="n">
        <v>20000</v>
      </c>
      <c r="G108" s="67"/>
    </row>
    <row r="109" customFormat="false" ht="33" hidden="false" customHeight="true" outlineLevel="0" collapsed="false">
      <c r="B109" s="70" t="n">
        <v>5</v>
      </c>
      <c r="C109" s="198" t="s">
        <v>352</v>
      </c>
      <c r="D109" s="70" t="s">
        <v>348</v>
      </c>
      <c r="E109" s="70" t="n">
        <v>1</v>
      </c>
      <c r="F109" s="67" t="n">
        <v>30000</v>
      </c>
      <c r="G109" s="67"/>
    </row>
    <row r="110" customFormat="false" ht="20.25" hidden="false" customHeight="true" outlineLevel="0" collapsed="false">
      <c r="B110" s="70" t="n">
        <v>6</v>
      </c>
      <c r="C110" s="198" t="s">
        <v>353</v>
      </c>
      <c r="D110" s="70" t="s">
        <v>348</v>
      </c>
      <c r="E110" s="70" t="n">
        <v>12</v>
      </c>
      <c r="F110" s="67" t="n">
        <v>25000</v>
      </c>
      <c r="G110" s="67"/>
    </row>
    <row r="111" customFormat="false" ht="21.75" hidden="false" customHeight="true" outlineLevel="0" collapsed="false">
      <c r="B111" s="70" t="n">
        <v>7</v>
      </c>
      <c r="C111" s="198" t="s">
        <v>354</v>
      </c>
      <c r="D111" s="70" t="s">
        <v>348</v>
      </c>
      <c r="E111" s="70" t="n">
        <v>12</v>
      </c>
      <c r="F111" s="67" t="n">
        <v>25000</v>
      </c>
      <c r="G111" s="67"/>
    </row>
    <row r="112" customFormat="false" ht="15" hidden="false" customHeight="true" outlineLevel="0" collapsed="false">
      <c r="B112" s="70" t="n">
        <v>8</v>
      </c>
      <c r="C112" s="198" t="s">
        <v>355</v>
      </c>
      <c r="D112" s="70" t="s">
        <v>348</v>
      </c>
      <c r="E112" s="70" t="n">
        <v>1</v>
      </c>
      <c r="F112" s="67" t="n">
        <f aca="false">65000</f>
        <v>65000</v>
      </c>
      <c r="G112" s="67"/>
    </row>
    <row r="113" customFormat="false" ht="15.75" hidden="false" customHeight="false" outlineLevel="0" collapsed="false">
      <c r="B113" s="70" t="n">
        <v>9</v>
      </c>
      <c r="C113" s="198" t="s">
        <v>356</v>
      </c>
      <c r="D113" s="70" t="s">
        <v>348</v>
      </c>
      <c r="E113" s="70" t="n">
        <v>1</v>
      </c>
      <c r="F113" s="67" t="n">
        <v>37487.08</v>
      </c>
      <c r="G113" s="67"/>
      <c r="J113" s="69"/>
      <c r="L113" s="202"/>
    </row>
    <row r="114" customFormat="false" ht="15.75" hidden="false" customHeight="false" outlineLevel="0" collapsed="false">
      <c r="B114" s="70"/>
      <c r="C114" s="196" t="s">
        <v>236</v>
      </c>
      <c r="D114" s="70" t="s">
        <v>111</v>
      </c>
      <c r="E114" s="70" t="s">
        <v>302</v>
      </c>
      <c r="F114" s="77" t="n">
        <f aca="false">F105+F106+F107+F108+F109+F110+F111+F112+F113</f>
        <v>402487.08</v>
      </c>
      <c r="G114" s="77"/>
      <c r="J114" s="69"/>
      <c r="L114" s="202"/>
    </row>
    <row r="115" customFormat="false" ht="15.75" hidden="false" customHeight="true" outlineLevel="0" collapsed="false">
      <c r="B115" s="203"/>
      <c r="C115" s="203"/>
      <c r="D115" s="203"/>
      <c r="E115" s="203"/>
      <c r="F115" s="203"/>
      <c r="G115" s="203"/>
      <c r="L115" s="202"/>
    </row>
    <row r="116" customFormat="false" ht="15.75" hidden="false" customHeight="true" outlineLevel="0" collapsed="false">
      <c r="B116" s="195"/>
      <c r="C116" s="195"/>
      <c r="D116" s="195"/>
      <c r="E116" s="195"/>
      <c r="F116" s="195"/>
      <c r="G116" s="195"/>
      <c r="J116" s="69"/>
      <c r="L116" s="202"/>
    </row>
    <row r="117" customFormat="false" ht="15" hidden="false" customHeight="false" outlineLevel="0" collapsed="false">
      <c r="B117" s="161" t="s">
        <v>357</v>
      </c>
      <c r="C117" s="161"/>
      <c r="D117" s="161"/>
      <c r="E117" s="161"/>
      <c r="F117" s="161"/>
      <c r="G117" s="161"/>
      <c r="L117" s="202"/>
    </row>
    <row r="118" customFormat="false" ht="15" hidden="false" customHeight="false" outlineLevel="0" collapsed="false">
      <c r="C118" s="38"/>
      <c r="D118" s="38"/>
      <c r="E118" s="38"/>
      <c r="F118" s="38"/>
      <c r="G118" s="38"/>
    </row>
    <row r="119" customFormat="false" ht="31.5" hidden="false" customHeight="false" outlineLevel="0" collapsed="false">
      <c r="B119" s="70" t="s">
        <v>297</v>
      </c>
      <c r="C119" s="70" t="s">
        <v>324</v>
      </c>
      <c r="D119" s="70" t="s">
        <v>358</v>
      </c>
      <c r="E119" s="70" t="s">
        <v>359</v>
      </c>
      <c r="F119" s="204"/>
      <c r="G119" s="204"/>
    </row>
    <row r="120" customFormat="false" ht="15.75" hidden="false" customHeight="false" outlineLevel="0" collapsed="false">
      <c r="B120" s="70" t="n">
        <v>1</v>
      </c>
      <c r="C120" s="70" t="n">
        <v>2</v>
      </c>
      <c r="D120" s="70" t="n">
        <v>3</v>
      </c>
      <c r="E120" s="70" t="n">
        <v>4</v>
      </c>
      <c r="F120" s="204"/>
      <c r="G120" s="204"/>
    </row>
    <row r="121" customFormat="false" ht="22.5" hidden="false" customHeight="true" outlineLevel="0" collapsed="false">
      <c r="B121" s="70" t="n">
        <v>1</v>
      </c>
      <c r="C121" s="198" t="s">
        <v>360</v>
      </c>
      <c r="D121" s="70" t="n">
        <v>1</v>
      </c>
      <c r="E121" s="67" t="n">
        <f aca="false">4000</f>
        <v>4000</v>
      </c>
      <c r="F121" s="204"/>
      <c r="G121" s="204"/>
      <c r="L121" s="69"/>
    </row>
    <row r="122" customFormat="false" ht="18.75" hidden="false" customHeight="true" outlineLevel="0" collapsed="false">
      <c r="B122" s="70" t="n">
        <v>2</v>
      </c>
      <c r="C122" s="198" t="s">
        <v>361</v>
      </c>
      <c r="D122" s="70" t="n">
        <v>1</v>
      </c>
      <c r="E122" s="67" t="n">
        <v>237000</v>
      </c>
      <c r="F122" s="204"/>
      <c r="G122" s="204"/>
      <c r="L122" s="69"/>
    </row>
    <row r="123" customFormat="false" ht="36" hidden="false" customHeight="true" outlineLevel="0" collapsed="false">
      <c r="B123" s="70" t="n">
        <v>3</v>
      </c>
      <c r="C123" s="198" t="s">
        <v>362</v>
      </c>
      <c r="D123" s="70" t="n">
        <v>1</v>
      </c>
      <c r="E123" s="67" t="n">
        <v>20000</v>
      </c>
      <c r="F123" s="204"/>
      <c r="G123" s="204"/>
      <c r="L123" s="69"/>
    </row>
    <row r="124" customFormat="false" ht="19.5" hidden="false" customHeight="true" outlineLevel="0" collapsed="false">
      <c r="B124" s="70" t="n">
        <v>5</v>
      </c>
      <c r="C124" s="198" t="s">
        <v>363</v>
      </c>
      <c r="D124" s="70" t="n">
        <v>1</v>
      </c>
      <c r="E124" s="67" t="n">
        <v>100000</v>
      </c>
      <c r="F124" s="204"/>
      <c r="G124" s="204"/>
      <c r="L124" s="69"/>
    </row>
    <row r="125" customFormat="false" ht="15.75" hidden="false" customHeight="false" outlineLevel="0" collapsed="false">
      <c r="B125" s="70" t="n">
        <v>6</v>
      </c>
      <c r="C125" s="198" t="s">
        <v>364</v>
      </c>
      <c r="D125" s="70" t="n">
        <v>1</v>
      </c>
      <c r="E125" s="67" t="n">
        <v>80000</v>
      </c>
      <c r="F125" s="204"/>
      <c r="G125" s="204"/>
      <c r="H125" s="69"/>
      <c r="J125" s="69"/>
      <c r="L125" s="69"/>
    </row>
    <row r="126" customFormat="false" ht="15.75" hidden="false" customHeight="false" outlineLevel="0" collapsed="false">
      <c r="B126" s="70"/>
      <c r="C126" s="196" t="s">
        <v>236</v>
      </c>
      <c r="D126" s="70" t="s">
        <v>111</v>
      </c>
      <c r="E126" s="77" t="n">
        <f aca="false">E121+E122+E123+E124+E125</f>
        <v>441000</v>
      </c>
      <c r="H126" s="69"/>
      <c r="J126" s="69"/>
    </row>
    <row r="127" customFormat="false" ht="15" hidden="false" customHeight="false" outlineLevel="0" collapsed="false">
      <c r="H127" s="69"/>
    </row>
    <row r="129" customFormat="false" ht="15" hidden="false" customHeight="false" outlineLevel="0" collapsed="false">
      <c r="B129" s="161" t="s">
        <v>365</v>
      </c>
      <c r="C129" s="161"/>
      <c r="D129" s="161"/>
      <c r="E129" s="161"/>
      <c r="F129" s="161"/>
      <c r="G129" s="161"/>
    </row>
    <row r="130" customFormat="false" ht="15" hidden="false" customHeight="false" outlineLevel="0" collapsed="false">
      <c r="C130" s="38"/>
      <c r="D130" s="38"/>
      <c r="E130" s="38"/>
      <c r="F130" s="38"/>
      <c r="G130" s="38"/>
      <c r="L130" s="205"/>
      <c r="M130" s="205"/>
      <c r="N130" s="205"/>
    </row>
    <row r="131" customFormat="false" ht="31.5" hidden="false" customHeight="false" outlineLevel="0" collapsed="false">
      <c r="B131" s="70" t="s">
        <v>297</v>
      </c>
      <c r="C131" s="70" t="s">
        <v>324</v>
      </c>
      <c r="D131" s="70" t="s">
        <v>366</v>
      </c>
      <c r="E131" s="70" t="s">
        <v>359</v>
      </c>
      <c r="F131" s="70" t="s">
        <v>367</v>
      </c>
      <c r="G131" s="206"/>
      <c r="L131" s="205"/>
      <c r="M131" s="205"/>
      <c r="N131" s="205"/>
    </row>
    <row r="132" customFormat="false" ht="15.75" hidden="false" customHeight="false" outlineLevel="0" collapsed="false">
      <c r="B132" s="70" t="n">
        <v>1</v>
      </c>
      <c r="C132" s="70" t="n">
        <v>2</v>
      </c>
      <c r="D132" s="70" t="n">
        <v>3</v>
      </c>
      <c r="E132" s="70" t="n">
        <v>4</v>
      </c>
      <c r="F132" s="191"/>
      <c r="G132" s="206"/>
      <c r="L132" s="205"/>
      <c r="M132" s="205"/>
      <c r="N132" s="205"/>
    </row>
    <row r="133" customFormat="false" ht="15.75" hidden="false" customHeight="true" outlineLevel="0" collapsed="false">
      <c r="B133" s="70" t="n">
        <v>1</v>
      </c>
      <c r="C133" s="198" t="s">
        <v>368</v>
      </c>
      <c r="D133" s="70" t="n">
        <v>120</v>
      </c>
      <c r="E133" s="67" t="n">
        <v>324.81</v>
      </c>
      <c r="F133" s="64" t="n">
        <f aca="false">D133*E133</f>
        <v>38977.2</v>
      </c>
      <c r="G133" s="206"/>
      <c r="L133" s="205"/>
      <c r="M133" s="205"/>
      <c r="N133" s="205"/>
    </row>
    <row r="134" customFormat="false" ht="18.75" hidden="false" customHeight="true" outlineLevel="0" collapsed="false">
      <c r="B134" s="70" t="n">
        <v>2</v>
      </c>
      <c r="C134" s="198" t="s">
        <v>369</v>
      </c>
      <c r="D134" s="70" t="n">
        <v>100</v>
      </c>
      <c r="E134" s="67" t="n">
        <v>1000</v>
      </c>
      <c r="F134" s="64" t="n">
        <f aca="false">D134*E134</f>
        <v>100000</v>
      </c>
      <c r="G134" s="206"/>
      <c r="L134" s="205"/>
    </row>
    <row r="135" customFormat="false" ht="18" hidden="false" customHeight="true" outlineLevel="0" collapsed="false">
      <c r="B135" s="70" t="n">
        <v>3</v>
      </c>
      <c r="C135" s="198" t="s">
        <v>370</v>
      </c>
      <c r="D135" s="70" t="n">
        <v>135</v>
      </c>
      <c r="E135" s="67" t="n">
        <v>1855.81</v>
      </c>
      <c r="F135" s="64" t="n">
        <f aca="false">D135*E135</f>
        <v>250534.35</v>
      </c>
      <c r="G135" s="206"/>
      <c r="L135" s="205"/>
    </row>
    <row r="136" customFormat="false" ht="17.25" hidden="false" customHeight="true" outlineLevel="0" collapsed="false">
      <c r="B136" s="70" t="n">
        <v>4</v>
      </c>
      <c r="C136" s="198" t="s">
        <v>371</v>
      </c>
      <c r="D136" s="70" t="n">
        <v>7</v>
      </c>
      <c r="E136" s="67" t="n">
        <v>40000</v>
      </c>
      <c r="F136" s="64" t="n">
        <f aca="false">(D136*E136)</f>
        <v>280000</v>
      </c>
      <c r="G136" s="206"/>
      <c r="H136" s="69"/>
    </row>
    <row r="137" customFormat="false" ht="20.25" hidden="false" customHeight="true" outlineLevel="0" collapsed="false">
      <c r="B137" s="70" t="n">
        <v>5</v>
      </c>
      <c r="C137" s="198" t="s">
        <v>372</v>
      </c>
      <c r="D137" s="70"/>
      <c r="E137" s="70"/>
      <c r="F137" s="64" t="n">
        <v>12089.1</v>
      </c>
      <c r="G137" s="206"/>
      <c r="M137" s="69"/>
    </row>
    <row r="138" customFormat="false" ht="16.5" hidden="false" customHeight="true" outlineLevel="0" collapsed="false">
      <c r="B138" s="70" t="n">
        <v>6</v>
      </c>
      <c r="C138" s="198" t="s">
        <v>373</v>
      </c>
      <c r="D138" s="70" t="n">
        <v>160</v>
      </c>
      <c r="E138" s="70" t="n">
        <v>640</v>
      </c>
      <c r="F138" s="64" t="n">
        <f aca="false">D138*E138</f>
        <v>102400</v>
      </c>
      <c r="G138" s="206"/>
      <c r="H138" s="69"/>
    </row>
    <row r="139" customFormat="false" ht="15.75" hidden="false" customHeight="false" outlineLevel="0" collapsed="false">
      <c r="B139" s="70"/>
      <c r="C139" s="196" t="s">
        <v>236</v>
      </c>
      <c r="D139" s="70" t="s">
        <v>111</v>
      </c>
      <c r="E139" s="70" t="s">
        <v>302</v>
      </c>
      <c r="F139" s="76" t="n">
        <f aca="false">F133+F134+F135+F136+F137+F138-0.65</f>
        <v>784000</v>
      </c>
      <c r="G139" s="206"/>
      <c r="H139" s="69"/>
      <c r="J139" s="69"/>
      <c r="L139" s="202"/>
      <c r="N139" s="69"/>
      <c r="P139" s="69"/>
    </row>
    <row r="140" customFormat="false" ht="15" hidden="false" customHeight="false" outlineLevel="0" collapsed="false">
      <c r="H140" s="69"/>
      <c r="J140" s="69"/>
      <c r="L140" s="202"/>
      <c r="N140" s="69"/>
      <c r="O140" s="69"/>
    </row>
    <row r="141" customFormat="false" ht="15" hidden="false" customHeight="false" outlineLevel="0" collapsed="false">
      <c r="L141" s="202"/>
    </row>
    <row r="142" customFormat="false" ht="15.75" hidden="false" customHeight="false" outlineLevel="0" collapsed="false">
      <c r="B142" s="207"/>
      <c r="C142" s="32" t="s">
        <v>374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4" customFormat="false" ht="15.75" hidden="false" customHeight="false" outlineLevel="0" collapsed="false">
      <c r="B144" s="208" t="s">
        <v>375</v>
      </c>
      <c r="C144" s="208"/>
      <c r="D144" s="208"/>
      <c r="E144" s="208"/>
      <c r="F144" s="208"/>
      <c r="G144" s="208"/>
      <c r="H144" s="208"/>
      <c r="I144" s="208"/>
      <c r="J144" s="208"/>
    </row>
    <row r="146" customFormat="false" ht="15" hidden="false" customHeight="false" outlineLevel="0" collapsed="false">
      <c r="B146" s="163" t="s">
        <v>376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</row>
    <row r="147" customFormat="false" ht="15" hidden="false" customHeight="false" outlineLevel="0" collapsed="false">
      <c r="B147" s="163" t="s">
        <v>377</v>
      </c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</row>
    <row r="149" customFormat="false" ht="63" hidden="false" customHeight="true" outlineLevel="0" collapsed="false">
      <c r="B149" s="70" t="s">
        <v>297</v>
      </c>
      <c r="C149" s="70" t="s">
        <v>324</v>
      </c>
      <c r="D149" s="70"/>
      <c r="E149" s="70" t="s">
        <v>378</v>
      </c>
      <c r="F149" s="70" t="s">
        <v>290</v>
      </c>
      <c r="G149" s="70" t="s">
        <v>379</v>
      </c>
      <c r="H149" s="191" t="s">
        <v>380</v>
      </c>
    </row>
    <row r="150" customFormat="false" ht="15.75" hidden="false" customHeight="false" outlineLevel="0" collapsed="false">
      <c r="B150" s="70" t="n">
        <v>1</v>
      </c>
      <c r="C150" s="70" t="n">
        <v>2</v>
      </c>
      <c r="D150" s="70"/>
      <c r="E150" s="70" t="n">
        <v>3</v>
      </c>
      <c r="F150" s="31" t="n">
        <v>4</v>
      </c>
      <c r="G150" s="31" t="n">
        <v>5</v>
      </c>
      <c r="H150" s="31" t="n">
        <v>6</v>
      </c>
    </row>
    <row r="151" customFormat="false" ht="31.5" hidden="false" customHeight="true" outlineLevel="0" collapsed="false">
      <c r="B151" s="70" t="n">
        <v>1</v>
      </c>
      <c r="C151" s="198" t="s">
        <v>381</v>
      </c>
      <c r="D151" s="198"/>
      <c r="E151" s="67" t="n">
        <v>9724.63</v>
      </c>
      <c r="F151" s="209" t="n">
        <v>1</v>
      </c>
      <c r="G151" s="209" t="s">
        <v>111</v>
      </c>
      <c r="H151" s="210" t="n">
        <v>0</v>
      </c>
      <c r="J151" s="69"/>
    </row>
    <row r="152" customFormat="false" ht="21" hidden="false" customHeight="true" outlineLevel="0" collapsed="false">
      <c r="B152" s="70" t="n">
        <v>2</v>
      </c>
      <c r="C152" s="198" t="s">
        <v>382</v>
      </c>
      <c r="D152" s="198"/>
      <c r="E152" s="67" t="n">
        <v>75</v>
      </c>
      <c r="F152" s="211" t="n">
        <v>232</v>
      </c>
      <c r="G152" s="211" t="s">
        <v>307</v>
      </c>
      <c r="H152" s="210" t="n">
        <v>0</v>
      </c>
      <c r="J152" s="212"/>
      <c r="L152" s="69"/>
    </row>
    <row r="153" customFormat="false" ht="15.75" hidden="false" customHeight="true" outlineLevel="0" collapsed="false">
      <c r="B153" s="70"/>
      <c r="C153" s="196" t="s">
        <v>236</v>
      </c>
      <c r="D153" s="196"/>
      <c r="E153" s="67" t="s">
        <v>111</v>
      </c>
      <c r="F153" s="67" t="s">
        <v>111</v>
      </c>
      <c r="G153" s="67" t="s">
        <v>111</v>
      </c>
      <c r="H153" s="213" t="n">
        <f aca="false">H151+H152</f>
        <v>0</v>
      </c>
      <c r="J153" s="69"/>
    </row>
    <row r="155" customFormat="false" ht="15.75" hidden="false" customHeight="false" outlineLevel="0" collapsed="false">
      <c r="B155" s="208" t="s">
        <v>383</v>
      </c>
      <c r="C155" s="208"/>
      <c r="D155" s="208"/>
      <c r="E155" s="208"/>
      <c r="F155" s="208"/>
      <c r="G155" s="208"/>
      <c r="H155" s="208"/>
      <c r="I155" s="208"/>
      <c r="J155" s="208"/>
    </row>
    <row r="156" customFormat="false" ht="15" hidden="false" customHeight="false" outlineLevel="0" collapsed="false">
      <c r="J156" s="214"/>
    </row>
    <row r="157" customFormat="false" ht="15" hidden="false" customHeight="false" outlineLevel="0" collapsed="false">
      <c r="B157" s="163" t="s">
        <v>384</v>
      </c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</row>
    <row r="158" customFormat="false" ht="15" hidden="false" customHeight="false" outlineLevel="0" collapsed="false">
      <c r="B158" s="163" t="s">
        <v>385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</row>
    <row r="160" customFormat="false" ht="31.5" hidden="false" customHeight="true" outlineLevel="0" collapsed="false">
      <c r="B160" s="70" t="s">
        <v>297</v>
      </c>
      <c r="C160" s="70" t="s">
        <v>324</v>
      </c>
      <c r="D160" s="70" t="s">
        <v>386</v>
      </c>
      <c r="E160" s="70" t="s">
        <v>387</v>
      </c>
      <c r="F160" s="70" t="s">
        <v>388</v>
      </c>
      <c r="G160" s="70"/>
    </row>
    <row r="161" customFormat="false" ht="15.75" hidden="false" customHeight="false" outlineLevel="0" collapsed="false">
      <c r="B161" s="70" t="n">
        <v>1</v>
      </c>
      <c r="C161" s="70" t="n">
        <v>2</v>
      </c>
      <c r="D161" s="70" t="n">
        <v>3</v>
      </c>
      <c r="E161" s="70" t="n">
        <v>4</v>
      </c>
      <c r="F161" s="70" t="n">
        <v>5</v>
      </c>
      <c r="G161" s="70"/>
    </row>
    <row r="162" customFormat="false" ht="27" hidden="false" customHeight="true" outlineLevel="0" collapsed="false">
      <c r="B162" s="70" t="n">
        <v>1</v>
      </c>
      <c r="C162" s="198" t="s">
        <v>389</v>
      </c>
      <c r="D162" s="70" t="s">
        <v>307</v>
      </c>
      <c r="E162" s="70" t="s">
        <v>307</v>
      </c>
      <c r="F162" s="67" t="n">
        <v>0</v>
      </c>
      <c r="G162" s="67"/>
    </row>
    <row r="163" customFormat="false" ht="33.75" hidden="false" customHeight="true" outlineLevel="0" collapsed="false">
      <c r="B163" s="70" t="n">
        <v>2</v>
      </c>
      <c r="C163" s="198" t="s">
        <v>390</v>
      </c>
      <c r="D163" s="70" t="s">
        <v>307</v>
      </c>
      <c r="E163" s="70" t="s">
        <v>307</v>
      </c>
      <c r="F163" s="67" t="n">
        <v>0</v>
      </c>
      <c r="G163" s="67"/>
    </row>
    <row r="164" customFormat="false" ht="15.75" hidden="false" customHeight="false" outlineLevel="0" collapsed="false">
      <c r="B164" s="70"/>
      <c r="C164" s="196" t="s">
        <v>236</v>
      </c>
      <c r="D164" s="70"/>
      <c r="E164" s="70" t="s">
        <v>302</v>
      </c>
      <c r="F164" s="77" t="n">
        <f aca="false">F162+F163</f>
        <v>0</v>
      </c>
      <c r="G164" s="77"/>
    </row>
    <row r="166" customFormat="false" ht="15.75" hidden="false" customHeight="false" outlineLevel="0" collapsed="false">
      <c r="B166" s="208" t="s">
        <v>391</v>
      </c>
      <c r="C166" s="208"/>
      <c r="D166" s="208"/>
      <c r="E166" s="208"/>
      <c r="F166" s="208"/>
      <c r="G166" s="208"/>
      <c r="H166" s="208"/>
      <c r="I166" s="208"/>
      <c r="J166" s="208"/>
    </row>
    <row r="168" customFormat="false" ht="15" hidden="false" customHeight="false" outlineLevel="0" collapsed="false">
      <c r="B168" s="163" t="s">
        <v>392</v>
      </c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</row>
    <row r="169" customFormat="false" ht="15" hidden="false" customHeight="false" outlineLevel="0" collapsed="false">
      <c r="B169" s="163" t="s">
        <v>385</v>
      </c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</row>
    <row r="171" customFormat="false" ht="31.5" hidden="false" customHeight="false" outlineLevel="0" collapsed="false">
      <c r="B171" s="70" t="s">
        <v>297</v>
      </c>
      <c r="C171" s="70" t="s">
        <v>324</v>
      </c>
      <c r="D171" s="70" t="s">
        <v>358</v>
      </c>
      <c r="E171" s="70" t="s">
        <v>359</v>
      </c>
    </row>
    <row r="172" customFormat="false" ht="15.75" hidden="false" customHeight="false" outlineLevel="0" collapsed="false">
      <c r="B172" s="70" t="n">
        <v>1</v>
      </c>
      <c r="C172" s="70" t="n">
        <v>2</v>
      </c>
      <c r="D172" s="70" t="n">
        <v>3</v>
      </c>
      <c r="E172" s="70" t="n">
        <v>4</v>
      </c>
    </row>
    <row r="173" customFormat="false" ht="15.75" hidden="false" customHeight="false" outlineLevel="0" collapsed="false">
      <c r="B173" s="70" t="n">
        <v>1</v>
      </c>
      <c r="C173" s="198"/>
      <c r="D173" s="70" t="n">
        <v>1</v>
      </c>
      <c r="E173" s="67"/>
    </row>
    <row r="174" customFormat="false" ht="19.5" hidden="false" customHeight="true" outlineLevel="0" collapsed="false">
      <c r="B174" s="70" t="n">
        <v>2</v>
      </c>
      <c r="C174" s="198" t="s">
        <v>393</v>
      </c>
      <c r="D174" s="70" t="n">
        <v>1</v>
      </c>
      <c r="E174" s="67" t="n">
        <v>0</v>
      </c>
    </row>
    <row r="175" customFormat="false" ht="63.75" hidden="false" customHeight="true" outlineLevel="0" collapsed="false">
      <c r="B175" s="70" t="n">
        <v>3</v>
      </c>
      <c r="C175" s="198" t="s">
        <v>394</v>
      </c>
      <c r="D175" s="70" t="n">
        <v>1</v>
      </c>
      <c r="E175" s="67" t="n">
        <v>0</v>
      </c>
      <c r="L175" s="205"/>
    </row>
    <row r="176" customFormat="false" ht="15.75" hidden="false" customHeight="false" outlineLevel="0" collapsed="false">
      <c r="B176" s="70"/>
      <c r="C176" s="196" t="s">
        <v>236</v>
      </c>
      <c r="D176" s="70" t="s">
        <v>302</v>
      </c>
      <c r="E176" s="77" t="n">
        <f aca="false">E174+E175+E173</f>
        <v>0</v>
      </c>
      <c r="H176" s="69"/>
      <c r="L176" s="202"/>
      <c r="N176" s="69"/>
    </row>
    <row r="177" customFormat="false" ht="15" hidden="false" customHeight="false" outlineLevel="0" collapsed="false">
      <c r="H177" s="69"/>
      <c r="L177" s="205"/>
    </row>
    <row r="178" customFormat="false" ht="15" hidden="false" customHeight="false" outlineLevel="0" collapsed="false">
      <c r="L178" s="69"/>
    </row>
    <row r="180" customFormat="false" ht="18.75" hidden="false" customHeight="false" outlineLevel="0" collapsed="false">
      <c r="C180" s="215" t="s">
        <v>395</v>
      </c>
      <c r="D180" s="216" t="s">
        <v>396</v>
      </c>
      <c r="E180" s="216"/>
      <c r="F180" s="217" t="s">
        <v>241</v>
      </c>
      <c r="G180" s="217"/>
      <c r="L180" s="69"/>
    </row>
    <row r="181" customFormat="false" ht="18.75" hidden="false" customHeight="false" outlineLevel="0" collapsed="false">
      <c r="C181" s="216"/>
      <c r="D181" s="217" t="s">
        <v>8</v>
      </c>
      <c r="E181" s="217"/>
      <c r="F181" s="216"/>
      <c r="G181" s="216"/>
    </row>
  </sheetData>
  <mergeCells count="202">
    <mergeCell ref="B3:N3"/>
    <mergeCell ref="B5:M5"/>
    <mergeCell ref="B6:M6"/>
    <mergeCell ref="B7:M7"/>
    <mergeCell ref="B9:M9"/>
    <mergeCell ref="B11:B13"/>
    <mergeCell ref="C11:C13"/>
    <mergeCell ref="D11:D13"/>
    <mergeCell ref="E11:K11"/>
    <mergeCell ref="L11:L13"/>
    <mergeCell ref="M11:M13"/>
    <mergeCell ref="N11:N13"/>
    <mergeCell ref="O11:O13"/>
    <mergeCell ref="P11:P13"/>
    <mergeCell ref="E12:E13"/>
    <mergeCell ref="F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F38:G38"/>
    <mergeCell ref="H38:I38"/>
    <mergeCell ref="J38:K38"/>
    <mergeCell ref="F39:G39"/>
    <mergeCell ref="H39:I39"/>
    <mergeCell ref="J39:K39"/>
    <mergeCell ref="F40:G40"/>
    <mergeCell ref="H40:I40"/>
    <mergeCell ref="J40:K40"/>
    <mergeCell ref="F41:G41"/>
    <mergeCell ref="H41:I41"/>
    <mergeCell ref="J41:K41"/>
    <mergeCell ref="F42:G42"/>
    <mergeCell ref="H42:I42"/>
    <mergeCell ref="J42:K42"/>
    <mergeCell ref="F43:G43"/>
    <mergeCell ref="H43:I43"/>
    <mergeCell ref="J43:K43"/>
    <mergeCell ref="C45:N45"/>
    <mergeCell ref="D47:F47"/>
    <mergeCell ref="G47:H47"/>
    <mergeCell ref="I47:J47"/>
    <mergeCell ref="K47:M47"/>
    <mergeCell ref="D48:F48"/>
    <mergeCell ref="G48:H48"/>
    <mergeCell ref="I48:J48"/>
    <mergeCell ref="K48:M48"/>
    <mergeCell ref="D49:F49"/>
    <mergeCell ref="G49:H49"/>
    <mergeCell ref="I49:J49"/>
    <mergeCell ref="K49:M49"/>
    <mergeCell ref="D50:F50"/>
    <mergeCell ref="G50:H50"/>
    <mergeCell ref="I50:J50"/>
    <mergeCell ref="K50:M50"/>
    <mergeCell ref="D51:F51"/>
    <mergeCell ref="G51:H51"/>
    <mergeCell ref="I51:J51"/>
    <mergeCell ref="K51:M51"/>
    <mergeCell ref="D52:F52"/>
    <mergeCell ref="G52:H52"/>
    <mergeCell ref="I52:J52"/>
    <mergeCell ref="K52:M52"/>
    <mergeCell ref="B54:M54"/>
    <mergeCell ref="B60:B61"/>
    <mergeCell ref="D60:D61"/>
    <mergeCell ref="E60:E61"/>
    <mergeCell ref="B65:B66"/>
    <mergeCell ref="D65:D66"/>
    <mergeCell ref="E65:E66"/>
    <mergeCell ref="B74:H74"/>
    <mergeCell ref="B76:M76"/>
    <mergeCell ref="B77:M77"/>
    <mergeCell ref="B79:G79"/>
    <mergeCell ref="F81:G81"/>
    <mergeCell ref="F82:G82"/>
    <mergeCell ref="F83:G83"/>
    <mergeCell ref="F84:G84"/>
    <mergeCell ref="F85:G85"/>
    <mergeCell ref="F86:G86"/>
    <mergeCell ref="F87:G87"/>
    <mergeCell ref="F88:G88"/>
    <mergeCell ref="B90:G90"/>
    <mergeCell ref="F92:G92"/>
    <mergeCell ref="F93:G93"/>
    <mergeCell ref="F94:G94"/>
    <mergeCell ref="F95:G95"/>
    <mergeCell ref="F96:G96"/>
    <mergeCell ref="F97:G97"/>
    <mergeCell ref="F98:G98"/>
    <mergeCell ref="F99:G99"/>
    <mergeCell ref="B101:G101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B117:G117"/>
    <mergeCell ref="F119:G119"/>
    <mergeCell ref="F120:G120"/>
    <mergeCell ref="F125:G125"/>
    <mergeCell ref="B129:G129"/>
    <mergeCell ref="C142:N142"/>
    <mergeCell ref="B144:J144"/>
    <mergeCell ref="B146:M146"/>
    <mergeCell ref="B147:M147"/>
    <mergeCell ref="C149:D149"/>
    <mergeCell ref="C150:D150"/>
    <mergeCell ref="C151:D151"/>
    <mergeCell ref="C152:D152"/>
    <mergeCell ref="C153:D153"/>
    <mergeCell ref="B155:J155"/>
    <mergeCell ref="B157:M157"/>
    <mergeCell ref="B158:M158"/>
    <mergeCell ref="F160:G160"/>
    <mergeCell ref="F161:G161"/>
    <mergeCell ref="F162:G162"/>
    <mergeCell ref="F163:G163"/>
    <mergeCell ref="F164:G164"/>
    <mergeCell ref="B166:J166"/>
    <mergeCell ref="B168:M168"/>
    <mergeCell ref="B169:M169"/>
    <mergeCell ref="F180:G180"/>
    <mergeCell ref="D181:E181"/>
  </mergeCells>
  <hyperlinks>
    <hyperlink ref="C69" location="P1256" display="обязательное социальное страхование от несчастных случаев на производстве и профессиональных заболеваний по ставке 0,_% &lt;*&gt;"/>
    <hyperlink ref="C70" location="P1256" display="обязательное социальное страхование от несчастных случаев на производстве и профессиональных заболеваний по ставке 0,_% &lt;*&gt;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1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2018-02-13T22:15:51Z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